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ajo\Documents\budgets\FY24 7.1.23 to 6.30.24\Full Town Budget\"/>
    </mc:Choice>
  </mc:AlternateContent>
  <xr:revisionPtr revIDLastSave="0" documentId="13_ncr:1_{D50508CD-1D86-43AA-B8B4-5DE6E15CF9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udget Summary " sheetId="1" r:id="rId1"/>
    <sheet name="Roll up Budget" sheetId="3" r:id="rId2"/>
    <sheet name="Summary Appropriation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6" i="1" l="1"/>
  <c r="E56" i="1" s="1"/>
  <c r="E37" i="2"/>
  <c r="F37" i="2"/>
  <c r="F24" i="2"/>
  <c r="G17" i="3"/>
  <c r="G18" i="3"/>
  <c r="G19" i="3"/>
  <c r="F18" i="3"/>
  <c r="E19" i="3"/>
  <c r="E18" i="3"/>
  <c r="G16" i="3"/>
  <c r="F16" i="3"/>
  <c r="E16" i="3"/>
  <c r="E55" i="1"/>
  <c r="D55" i="1"/>
  <c r="B35" i="2"/>
  <c r="E35" i="2"/>
  <c r="F34" i="2"/>
  <c r="F31" i="2"/>
  <c r="F30" i="2"/>
  <c r="F29" i="2"/>
  <c r="F28" i="2"/>
  <c r="F27" i="2"/>
  <c r="F23" i="2"/>
  <c r="F21" i="2"/>
  <c r="F20" i="2"/>
  <c r="F35" i="2" s="1"/>
  <c r="F19" i="2"/>
  <c r="F17" i="2"/>
  <c r="F15" i="2"/>
  <c r="F13" i="2"/>
  <c r="F14" i="2"/>
  <c r="F12" i="2"/>
  <c r="F9" i="2"/>
  <c r="F10" i="2"/>
  <c r="F8" i="2"/>
  <c r="D19" i="3"/>
  <c r="E10" i="3"/>
  <c r="E20" i="3" s="1"/>
  <c r="F20" i="3" l="1"/>
  <c r="G20" i="3" s="1"/>
  <c r="E21" i="3"/>
  <c r="D53" i="1"/>
  <c r="E53" i="1" s="1"/>
  <c r="C26" i="1"/>
  <c r="D15" i="1"/>
  <c r="D14" i="1"/>
  <c r="D12" i="1"/>
  <c r="D7" i="1"/>
  <c r="D11" i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D47" i="1"/>
  <c r="E47" i="1" s="1"/>
  <c r="D48" i="1"/>
  <c r="E48" i="1" s="1"/>
  <c r="D49" i="1"/>
  <c r="D29" i="1"/>
  <c r="E29" i="1" s="1"/>
  <c r="C50" i="1"/>
  <c r="D9" i="1"/>
  <c r="E9" i="1" s="1"/>
  <c r="D10" i="1"/>
  <c r="E10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8" i="1"/>
  <c r="E8" i="1" s="1"/>
  <c r="D16" i="1"/>
  <c r="E16" i="1" s="1"/>
  <c r="D25" i="1"/>
  <c r="E25" i="1" s="1"/>
  <c r="D13" i="1"/>
  <c r="E13" i="1" s="1"/>
  <c r="D6" i="1"/>
  <c r="E6" i="1" s="1"/>
  <c r="B17" i="3"/>
  <c r="B16" i="3"/>
  <c r="C52" i="1" l="1"/>
  <c r="D52" i="1" s="1"/>
  <c r="E52" i="1" s="1"/>
  <c r="E9" i="3"/>
  <c r="E11" i="3" s="1"/>
  <c r="C54" i="1"/>
  <c r="C57" i="1" s="1"/>
  <c r="E15" i="1"/>
  <c r="D10" i="3" l="1"/>
  <c r="D31" i="2"/>
  <c r="D30" i="2"/>
  <c r="D29" i="2"/>
  <c r="D28" i="2"/>
  <c r="D27" i="2"/>
  <c r="D25" i="2"/>
  <c r="D24" i="2"/>
  <c r="D23" i="2"/>
  <c r="D21" i="2"/>
  <c r="D20" i="2"/>
  <c r="D19" i="2"/>
  <c r="D17" i="2"/>
  <c r="D15" i="2"/>
  <c r="D14" i="2"/>
  <c r="D13" i="2"/>
  <c r="D12" i="2"/>
  <c r="D10" i="2"/>
  <c r="D9" i="2"/>
  <c r="D8" i="2"/>
  <c r="D20" i="3" l="1"/>
  <c r="D21" i="3" s="1"/>
  <c r="F10" i="3"/>
  <c r="G10" i="3" s="1"/>
  <c r="C20" i="3" l="1"/>
  <c r="B26" i="1" l="1"/>
  <c r="B52" i="1" s="1"/>
  <c r="D54" i="1" l="1"/>
  <c r="D57" i="1" s="1"/>
  <c r="D9" i="3"/>
  <c r="F9" i="3" s="1"/>
  <c r="G9" i="3" s="1"/>
  <c r="B50" i="1"/>
  <c r="E7" i="1"/>
  <c r="E11" i="1"/>
  <c r="E12" i="1"/>
  <c r="E14" i="1"/>
  <c r="D50" i="1" l="1"/>
  <c r="E50" i="1" s="1"/>
  <c r="D34" i="2"/>
  <c r="D35" i="2" s="1"/>
  <c r="D37" i="2" s="1"/>
  <c r="B54" i="1"/>
  <c r="B57" i="1" s="1"/>
  <c r="D18" i="3"/>
  <c r="D11" i="3"/>
  <c r="E54" i="1" l="1"/>
  <c r="E57" i="1" s="1"/>
  <c r="C35" i="2" l="1"/>
  <c r="C37" i="2" s="1"/>
  <c r="B37" i="2" l="1"/>
  <c r="C18" i="3"/>
  <c r="C11" i="3"/>
  <c r="B18" i="3" l="1"/>
  <c r="B19" i="3" s="1"/>
  <c r="B21" i="3" s="1"/>
  <c r="B11" i="3"/>
  <c r="C19" i="3"/>
  <c r="C21" i="3" s="1"/>
  <c r="D26" i="1" l="1"/>
  <c r="E26" i="1" s="1"/>
  <c r="F11" i="3" l="1"/>
  <c r="G11" i="3" s="1"/>
  <c r="F19" i="3" l="1"/>
  <c r="F21" i="3" s="1"/>
</calcChain>
</file>

<file path=xl/sharedStrings.xml><?xml version="1.0" encoding="utf-8"?>
<sst xmlns="http://schemas.openxmlformats.org/spreadsheetml/2006/main" count="130" uniqueCount="113">
  <si>
    <t xml:space="preserve">Town of Norway </t>
  </si>
  <si>
    <t xml:space="preserve">Department </t>
  </si>
  <si>
    <t xml:space="preserve">Fire Department </t>
  </si>
  <si>
    <t xml:space="preserve">General Assistance </t>
  </si>
  <si>
    <t xml:space="preserve">$ Increase or 
decrease </t>
  </si>
  <si>
    <t>Admin</t>
  </si>
  <si>
    <t>Municipal Complex</t>
  </si>
  <si>
    <t xml:space="preserve">Planning and Enforcement </t>
  </si>
  <si>
    <t xml:space="preserve">Police Department </t>
  </si>
  <si>
    <t>Utilities</t>
  </si>
  <si>
    <t xml:space="preserve">Insurance </t>
  </si>
  <si>
    <t>Animal Control</t>
  </si>
  <si>
    <t xml:space="preserve">Highway and Public Works </t>
  </si>
  <si>
    <t xml:space="preserve">Norway Paris Solid Waste </t>
  </si>
  <si>
    <t>Cemeteries</t>
  </si>
  <si>
    <t>Debt Service</t>
  </si>
  <si>
    <t xml:space="preserve">Provider Agencies </t>
  </si>
  <si>
    <t xml:space="preserve">Norway Library </t>
  </si>
  <si>
    <t>Parks and Rec</t>
  </si>
  <si>
    <t xml:space="preserve">Lakes Association </t>
  </si>
  <si>
    <t xml:space="preserve">Norway Paris TV </t>
  </si>
  <si>
    <t xml:space="preserve">  Road Improvements </t>
  </si>
  <si>
    <t xml:space="preserve">  GIS Mapping</t>
  </si>
  <si>
    <t xml:space="preserve">  Highway Truck &amp; Plow</t>
  </si>
  <si>
    <t xml:space="preserve">  Highway Equipment </t>
  </si>
  <si>
    <t xml:space="preserve">Capital Account/Reserves </t>
  </si>
  <si>
    <t xml:space="preserve">  Fire Sub</t>
  </si>
  <si>
    <t xml:space="preserve">  Sidewalk</t>
  </si>
  <si>
    <t xml:space="preserve">  Opera House Tower Roof </t>
  </si>
  <si>
    <t xml:space="preserve">  Fire Truck </t>
  </si>
  <si>
    <t xml:space="preserve">  Fire Equipment </t>
  </si>
  <si>
    <t xml:space="preserve">County Government </t>
  </si>
  <si>
    <t xml:space="preserve">MSAD17 </t>
  </si>
  <si>
    <t xml:space="preserve">Total </t>
  </si>
  <si>
    <t>% Increase or 
decrease</t>
  </si>
  <si>
    <t xml:space="preserve">Anticipated Revenues </t>
  </si>
  <si>
    <t xml:space="preserve">  Municipal Building </t>
  </si>
  <si>
    <t xml:space="preserve">  Cemeteries </t>
  </si>
  <si>
    <t xml:space="preserve">  Dangerous Buildings</t>
  </si>
  <si>
    <t xml:space="preserve">Economic and Comm. Dev. </t>
  </si>
  <si>
    <t xml:space="preserve">Total Municipal Government </t>
  </si>
  <si>
    <t>Summary of Appropriations</t>
  </si>
  <si>
    <t xml:space="preserve">Actual </t>
  </si>
  <si>
    <t xml:space="preserve">Budget Comm. </t>
  </si>
  <si>
    <t>Select Board</t>
  </si>
  <si>
    <t>Voted</t>
  </si>
  <si>
    <t>100 ADMINISTRATIVE</t>
  </si>
  <si>
    <t xml:space="preserve">   GENERAL ADM</t>
  </si>
  <si>
    <t xml:space="preserve">   MUNICIPAL COMPLEX</t>
  </si>
  <si>
    <t xml:space="preserve">   PLANNING &amp; ENFORCEMENT</t>
  </si>
  <si>
    <t>200 PROTECTION</t>
  </si>
  <si>
    <t xml:space="preserve">   POLICE</t>
  </si>
  <si>
    <t xml:space="preserve">   FIRE DEPARTMENT</t>
  </si>
  <si>
    <t xml:space="preserve">   UTILITIES</t>
  </si>
  <si>
    <t xml:space="preserve">   ANIMAL CONTROL</t>
  </si>
  <si>
    <t xml:space="preserve">   INSURANCE</t>
  </si>
  <si>
    <t>300 PUBLIC WORKS</t>
  </si>
  <si>
    <t xml:space="preserve">   HIGHWAY</t>
  </si>
  <si>
    <t xml:space="preserve">   SOLID WASTE</t>
  </si>
  <si>
    <t xml:space="preserve">   CEMETERIES</t>
  </si>
  <si>
    <t>400 FIXED COSTS</t>
  </si>
  <si>
    <t xml:space="preserve">   DEBT SERVICE</t>
  </si>
  <si>
    <t xml:space="preserve">   COUNTY TAX</t>
  </si>
  <si>
    <t xml:space="preserve">   S.A.D.  #17</t>
  </si>
  <si>
    <t>500 SOCIAL SERVICES</t>
  </si>
  <si>
    <t xml:space="preserve">   GENERAL ASSISTANCE</t>
  </si>
  <si>
    <t xml:space="preserve">   PROVIDER AGENCIES</t>
  </si>
  <si>
    <t xml:space="preserve">   LIBRARY</t>
  </si>
  <si>
    <t xml:space="preserve">   COMMUNITY PRESERVATION </t>
  </si>
  <si>
    <t xml:space="preserve">        and DEVELOPMENT</t>
  </si>
  <si>
    <t>600 CAPITAL &amp; PROJECTS</t>
  </si>
  <si>
    <t xml:space="preserve">   CAPITAL </t>
  </si>
  <si>
    <t>with school and county</t>
  </si>
  <si>
    <t xml:space="preserve">Budget Summary </t>
  </si>
  <si>
    <t>$</t>
  </si>
  <si>
    <t>%</t>
  </si>
  <si>
    <t>Increase/decrease</t>
  </si>
  <si>
    <t xml:space="preserve">Town </t>
  </si>
  <si>
    <t>Appropriations</t>
  </si>
  <si>
    <t>Revenues</t>
  </si>
  <si>
    <t>Town, County and School</t>
  </si>
  <si>
    <t>County Tax</t>
  </si>
  <si>
    <t xml:space="preserve">SAD 17 School Assessment  </t>
  </si>
  <si>
    <t xml:space="preserve">Town Government </t>
  </si>
  <si>
    <t>Less Revenues</t>
  </si>
  <si>
    <t xml:space="preserve">   EMERGENCY MANAGEMENT</t>
  </si>
  <si>
    <t xml:space="preserve">  Bridge Repair/Replacement/Culverts</t>
  </si>
  <si>
    <t xml:space="preserve">  Tree removal, Replace &amp; Pruning</t>
  </si>
  <si>
    <t xml:space="preserve">  Computers &amp; Office Equipment</t>
  </si>
  <si>
    <t xml:space="preserve">  Parking lots, Playgrounds and Parks </t>
  </si>
  <si>
    <t xml:space="preserve">  Community &amp; Economic Development</t>
  </si>
  <si>
    <t xml:space="preserve">  Revaluation</t>
  </si>
  <si>
    <t>Muncipal Budget</t>
  </si>
  <si>
    <t>Approved</t>
  </si>
  <si>
    <t xml:space="preserve">  PARKS &amp; RECREATION</t>
  </si>
  <si>
    <t>Total Net Municipal Government</t>
  </si>
  <si>
    <t xml:space="preserve">Approved </t>
  </si>
  <si>
    <t xml:space="preserve">Budget </t>
  </si>
  <si>
    <t>FY22</t>
  </si>
  <si>
    <t>Town, County and MSAD17</t>
  </si>
  <si>
    <t>FY23</t>
  </si>
  <si>
    <t xml:space="preserve">  Accurred Liability Reserves </t>
  </si>
  <si>
    <t>FY21</t>
  </si>
  <si>
    <t>FY24 Budget - 7/1/2023 to 6/30/2024</t>
  </si>
  <si>
    <t>Budget FY24- 7/1/2023 to 6/30/2024</t>
  </si>
  <si>
    <t>FY24 Budget 7/1/2023 - 6/30/2024</t>
  </si>
  <si>
    <t>Proposed</t>
  </si>
  <si>
    <t>FY24</t>
  </si>
  <si>
    <t xml:space="preserve">FY24 </t>
  </si>
  <si>
    <t xml:space="preserve">  Police Equipment Reserve (NEW)</t>
  </si>
  <si>
    <t xml:space="preserve">  Admin, Code &amp; Rec Vehicle Repair and 
  Replacement </t>
  </si>
  <si>
    <t xml:space="preserve">Town Budget Summary </t>
  </si>
  <si>
    <t>6 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</si>
</sst>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44" fontId="2" fillId="0" borderId="0" xfId="1" applyFont="1"/>
    <xf numFmtId="44" fontId="2" fillId="0" borderId="2" xfId="1" applyFont="1" applyBorder="1"/>
    <xf numFmtId="44" fontId="2" fillId="0" borderId="0" xfId="0" applyNumberFormat="1" applyFont="1"/>
    <xf numFmtId="0" fontId="5" fillId="0" borderId="0" xfId="0" applyFont="1"/>
    <xf numFmtId="10" fontId="2" fillId="0" borderId="0" xfId="2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/>
    <xf numFmtId="0" fontId="8" fillId="0" borderId="3" xfId="0" applyFont="1" applyBorder="1"/>
    <xf numFmtId="164" fontId="8" fillId="0" borderId="3" xfId="0" applyNumberFormat="1" applyFont="1" applyBorder="1"/>
    <xf numFmtId="0" fontId="8" fillId="0" borderId="3" xfId="0" applyFont="1" applyBorder="1" applyAlignment="1">
      <alignment horizontal="center"/>
    </xf>
    <xf numFmtId="44" fontId="8" fillId="0" borderId="0" xfId="1" applyFont="1" applyAlignment="1">
      <alignment horizontal="center"/>
    </xf>
    <xf numFmtId="44" fontId="10" fillId="0" borderId="0" xfId="1" applyFont="1" applyAlignment="1">
      <alignment horizontal="center" vertical="top"/>
    </xf>
    <xf numFmtId="44" fontId="8" fillId="0" borderId="0" xfId="1" applyFont="1"/>
    <xf numFmtId="0" fontId="8" fillId="0" borderId="1" xfId="0" applyFont="1" applyBorder="1"/>
    <xf numFmtId="44" fontId="8" fillId="0" borderId="4" xfId="1" applyFont="1" applyBorder="1" applyAlignment="1">
      <alignment horizontal="center"/>
    </xf>
    <xf numFmtId="44" fontId="8" fillId="0" borderId="5" xfId="1" applyFont="1" applyBorder="1" applyAlignment="1">
      <alignment horizontal="center"/>
    </xf>
    <xf numFmtId="3" fontId="8" fillId="0" borderId="0" xfId="0" applyNumberFormat="1" applyFont="1"/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165" fontId="8" fillId="0" borderId="0" xfId="0" applyNumberFormat="1" applyFont="1"/>
    <xf numFmtId="44" fontId="8" fillId="0" borderId="0" xfId="1" applyFont="1" applyAlignment="1">
      <alignment horizontal="right"/>
    </xf>
    <xf numFmtId="44" fontId="8" fillId="0" borderId="2" xfId="1" applyFont="1" applyBorder="1"/>
    <xf numFmtId="44" fontId="8" fillId="0" borderId="2" xfId="1" applyFont="1" applyBorder="1" applyAlignment="1">
      <alignment horizontal="center"/>
    </xf>
    <xf numFmtId="44" fontId="8" fillId="0" borderId="2" xfId="1" applyFont="1" applyBorder="1" applyAlignment="1">
      <alignment horizontal="right"/>
    </xf>
    <xf numFmtId="44" fontId="11" fillId="0" borderId="0" xfId="1" applyFont="1" applyAlignment="1">
      <alignment horizontal="center"/>
    </xf>
    <xf numFmtId="10" fontId="8" fillId="0" borderId="0" xfId="2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4" fillId="0" borderId="6" xfId="0" applyFont="1" applyBorder="1"/>
    <xf numFmtId="44" fontId="2" fillId="0" borderId="7" xfId="1" applyFont="1" applyBorder="1"/>
    <xf numFmtId="10" fontId="2" fillId="0" borderId="8" xfId="2" applyNumberFormat="1" applyFont="1" applyBorder="1" applyAlignment="1">
      <alignment horizontal="center"/>
    </xf>
    <xf numFmtId="0" fontId="2" fillId="0" borderId="9" xfId="0" applyFont="1" applyBorder="1"/>
    <xf numFmtId="10" fontId="2" fillId="0" borderId="10" xfId="2" applyNumberFormat="1" applyFont="1" applyBorder="1" applyAlignment="1">
      <alignment horizontal="center"/>
    </xf>
    <xf numFmtId="0" fontId="2" fillId="0" borderId="12" xfId="0" applyFont="1" applyBorder="1"/>
    <xf numFmtId="44" fontId="4" fillId="0" borderId="13" xfId="1" applyFont="1" applyBorder="1"/>
    <xf numFmtId="10" fontId="11" fillId="0" borderId="0" xfId="2" applyNumberFormat="1" applyFont="1" applyAlignment="1">
      <alignment horizontal="center"/>
    </xf>
    <xf numFmtId="0" fontId="11" fillId="0" borderId="0" xfId="0" applyFont="1"/>
    <xf numFmtId="44" fontId="2" fillId="0" borderId="2" xfId="1" applyFont="1" applyFill="1" applyBorder="1"/>
    <xf numFmtId="44" fontId="8" fillId="0" borderId="0" xfId="0" applyNumberFormat="1" applyFont="1"/>
    <xf numFmtId="10" fontId="11" fillId="0" borderId="0" xfId="2" applyNumberFormat="1" applyFont="1" applyBorder="1" applyAlignment="1">
      <alignment horizontal="center"/>
    </xf>
    <xf numFmtId="44" fontId="2" fillId="0" borderId="0" xfId="1" applyFont="1" applyFill="1"/>
    <xf numFmtId="44" fontId="10" fillId="0" borderId="0" xfId="1" applyFont="1" applyFill="1" applyAlignment="1">
      <alignment horizontal="center" vertical="top"/>
    </xf>
    <xf numFmtId="44" fontId="8" fillId="0" borderId="0" xfId="1" applyFont="1" applyFill="1" applyAlignment="1">
      <alignment horizontal="center"/>
    </xf>
    <xf numFmtId="44" fontId="8" fillId="0" borderId="0" xfId="1" applyFont="1" applyFill="1"/>
    <xf numFmtId="44" fontId="8" fillId="0" borderId="3" xfId="0" applyNumberFormat="1" applyFont="1" applyBorder="1"/>
    <xf numFmtId="44" fontId="4" fillId="0" borderId="0" xfId="1" applyFont="1" applyBorder="1"/>
    <xf numFmtId="10" fontId="3" fillId="0" borderId="0" xfId="2" applyNumberFormat="1" applyFont="1" applyBorder="1" applyAlignment="1">
      <alignment horizontal="center"/>
    </xf>
    <xf numFmtId="10" fontId="3" fillId="0" borderId="18" xfId="2" applyNumberFormat="1" applyFont="1" applyBorder="1" applyAlignment="1">
      <alignment horizontal="center"/>
    </xf>
    <xf numFmtId="9" fontId="2" fillId="0" borderId="11" xfId="2" applyFont="1" applyBorder="1" applyAlignment="1">
      <alignment horizontal="center"/>
    </xf>
    <xf numFmtId="0" fontId="2" fillId="0" borderId="9" xfId="0" applyFont="1" applyBorder="1" applyAlignment="1">
      <alignment wrapText="1"/>
    </xf>
    <xf numFmtId="10" fontId="2" fillId="0" borderId="10" xfId="2" applyNumberFormat="1" applyFont="1" applyFill="1" applyBorder="1" applyAlignment="1">
      <alignment horizontal="center"/>
    </xf>
    <xf numFmtId="0" fontId="3" fillId="0" borderId="9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10" fontId="3" fillId="0" borderId="1" xfId="2" applyNumberFormat="1" applyFont="1" applyFill="1" applyBorder="1" applyAlignment="1">
      <alignment horizontal="center" wrapText="1"/>
    </xf>
    <xf numFmtId="44" fontId="2" fillId="0" borderId="0" xfId="2" applyNumberFormat="1" applyFont="1" applyFill="1"/>
    <xf numFmtId="10" fontId="2" fillId="0" borderId="0" xfId="2" applyNumberFormat="1" applyFont="1" applyFill="1" applyAlignment="1">
      <alignment horizontal="center"/>
    </xf>
    <xf numFmtId="44" fontId="12" fillId="0" borderId="0" xfId="1" applyFont="1" applyFill="1"/>
    <xf numFmtId="44" fontId="4" fillId="0" borderId="2" xfId="2" applyNumberFormat="1" applyFont="1" applyFill="1" applyBorder="1"/>
    <xf numFmtId="10" fontId="2" fillId="0" borderId="2" xfId="2" applyNumberFormat="1" applyFont="1" applyFill="1" applyBorder="1" applyAlignment="1">
      <alignment horizontal="center"/>
    </xf>
    <xf numFmtId="44" fontId="4" fillId="0" borderId="0" xfId="1" applyFont="1" applyFill="1"/>
    <xf numFmtId="10" fontId="3" fillId="0" borderId="0" xfId="2" applyNumberFormat="1" applyFont="1" applyFill="1" applyAlignment="1">
      <alignment horizontal="center"/>
    </xf>
    <xf numFmtId="0" fontId="2" fillId="0" borderId="14" xfId="0" applyFont="1" applyBorder="1"/>
    <xf numFmtId="44" fontId="2" fillId="0" borderId="3" xfId="1" applyFont="1" applyFill="1" applyBorder="1"/>
    <xf numFmtId="44" fontId="13" fillId="0" borderId="3" xfId="1" applyFont="1" applyFill="1" applyBorder="1"/>
    <xf numFmtId="10" fontId="4" fillId="0" borderId="15" xfId="2" applyNumberFormat="1" applyFont="1" applyFill="1" applyBorder="1" applyAlignment="1">
      <alignment horizontal="center"/>
    </xf>
    <xf numFmtId="0" fontId="2" fillId="0" borderId="16" xfId="0" applyFont="1" applyBorder="1"/>
    <xf numFmtId="44" fontId="2" fillId="0" borderId="13" xfId="1" applyFont="1" applyFill="1" applyBorder="1"/>
    <xf numFmtId="44" fontId="13" fillId="0" borderId="13" xfId="1" applyFont="1" applyFill="1" applyBorder="1"/>
    <xf numFmtId="0" fontId="3" fillId="0" borderId="16" xfId="0" applyFont="1" applyBorder="1"/>
    <xf numFmtId="44" fontId="2" fillId="0" borderId="0" xfId="1" applyFont="1" applyFill="1" applyBorder="1"/>
    <xf numFmtId="0" fontId="2" fillId="0" borderId="17" xfId="0" applyFont="1" applyBorder="1"/>
    <xf numFmtId="44" fontId="3" fillId="0" borderId="1" xfId="1" applyFont="1" applyFill="1" applyBorder="1"/>
    <xf numFmtId="10" fontId="3" fillId="0" borderId="1" xfId="2" applyNumberFormat="1" applyFont="1" applyFill="1" applyBorder="1" applyAlignment="1">
      <alignment horizontal="center"/>
    </xf>
    <xf numFmtId="10" fontId="11" fillId="0" borderId="2" xfId="2" applyNumberFormat="1" applyFont="1" applyBorder="1" applyAlignment="1">
      <alignment horizontal="center"/>
    </xf>
    <xf numFmtId="44" fontId="11" fillId="0" borderId="2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4" fontId="2" fillId="2" borderId="2" xfId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topLeftCell="A47" zoomScale="120" zoomScaleNormal="120" workbookViewId="0">
      <selection activeCell="G53" sqref="G53"/>
    </sheetView>
  </sheetViews>
  <sheetFormatPr defaultRowHeight="15" x14ac:dyDescent="0.25"/>
  <cols>
    <col min="1" max="1" width="48.85546875" customWidth="1"/>
    <col min="2" max="3" width="21.140625" customWidth="1"/>
    <col min="4" max="4" width="20.5703125" bestFit="1" customWidth="1"/>
    <col min="5" max="5" width="20.140625" style="7" customWidth="1"/>
    <col min="6" max="6" width="17.5703125" bestFit="1" customWidth="1"/>
  </cols>
  <sheetData>
    <row r="1" spans="1:6" ht="18.75" x14ac:dyDescent="0.3">
      <c r="A1" s="83" t="s">
        <v>0</v>
      </c>
      <c r="B1" s="83"/>
      <c r="C1" s="83"/>
      <c r="D1" s="83"/>
      <c r="E1" s="83"/>
      <c r="F1" s="1"/>
    </row>
    <row r="2" spans="1:6" ht="18.75" x14ac:dyDescent="0.3">
      <c r="A2" s="83" t="s">
        <v>104</v>
      </c>
      <c r="B2" s="83"/>
      <c r="C2" s="83"/>
      <c r="D2" s="83"/>
      <c r="E2" s="83"/>
      <c r="F2" s="1"/>
    </row>
    <row r="3" spans="1:6" ht="19.5" thickBot="1" x14ac:dyDescent="0.35">
      <c r="A3" s="84" t="s">
        <v>111</v>
      </c>
      <c r="B3" s="84"/>
      <c r="C3" s="84"/>
      <c r="D3" s="84"/>
      <c r="E3" s="84"/>
      <c r="F3" s="1"/>
    </row>
    <row r="4" spans="1:6" ht="19.5" thickBot="1" x14ac:dyDescent="0.35">
      <c r="A4" s="58"/>
      <c r="B4" s="58"/>
      <c r="C4" s="58"/>
      <c r="D4" s="58"/>
      <c r="E4" s="58"/>
      <c r="F4" s="1"/>
    </row>
    <row r="5" spans="1:6" ht="38.25" thickBot="1" x14ac:dyDescent="0.35">
      <c r="A5" s="59" t="s">
        <v>1</v>
      </c>
      <c r="B5" s="58" t="s">
        <v>100</v>
      </c>
      <c r="C5" s="58" t="s">
        <v>107</v>
      </c>
      <c r="D5" s="60" t="s">
        <v>4</v>
      </c>
      <c r="E5" s="61" t="s">
        <v>34</v>
      </c>
      <c r="F5" s="1"/>
    </row>
    <row r="6" spans="1:6" ht="18.75" x14ac:dyDescent="0.3">
      <c r="A6" s="1" t="s">
        <v>5</v>
      </c>
      <c r="B6" s="46">
        <v>563244.01</v>
      </c>
      <c r="C6" s="46">
        <v>596049.81000000006</v>
      </c>
      <c r="D6" s="62">
        <f>+C6-B6</f>
        <v>32805.800000000047</v>
      </c>
      <c r="E6" s="63">
        <f>+D6/B6</f>
        <v>5.8244383282478308E-2</v>
      </c>
      <c r="F6" s="1"/>
    </row>
    <row r="7" spans="1:6" ht="18.75" x14ac:dyDescent="0.3">
      <c r="A7" s="1" t="s">
        <v>6</v>
      </c>
      <c r="B7" s="46">
        <v>47277.14</v>
      </c>
      <c r="C7" s="46">
        <v>50336.92</v>
      </c>
      <c r="D7" s="62">
        <f>+C7-B7</f>
        <v>3059.7799999999988</v>
      </c>
      <c r="E7" s="63">
        <f t="shared" ref="E7:E24" si="0">+D7/B7</f>
        <v>6.4720074014629453E-2</v>
      </c>
      <c r="F7" s="1"/>
    </row>
    <row r="8" spans="1:6" ht="18.75" x14ac:dyDescent="0.3">
      <c r="A8" s="1" t="s">
        <v>7</v>
      </c>
      <c r="B8" s="46">
        <v>96359</v>
      </c>
      <c r="C8" s="46">
        <v>104838.56</v>
      </c>
      <c r="D8" s="62">
        <f>+C8-B8</f>
        <v>8479.5599999999977</v>
      </c>
      <c r="E8" s="63">
        <f t="shared" si="0"/>
        <v>8.7999667908550294E-2</v>
      </c>
      <c r="F8" s="1"/>
    </row>
    <row r="9" spans="1:6" ht="18.75" x14ac:dyDescent="0.3">
      <c r="A9" s="1" t="s">
        <v>8</v>
      </c>
      <c r="B9" s="46">
        <v>955887.87</v>
      </c>
      <c r="C9" s="46">
        <v>1015101.4</v>
      </c>
      <c r="D9" s="62">
        <f t="shared" ref="D9:D12" si="1">+C9-B9</f>
        <v>59213.530000000028</v>
      </c>
      <c r="E9" s="63">
        <f t="shared" si="0"/>
        <v>6.1946104619990658E-2</v>
      </c>
      <c r="F9" s="1"/>
    </row>
    <row r="10" spans="1:6" ht="18.75" x14ac:dyDescent="0.3">
      <c r="A10" s="1" t="s">
        <v>2</v>
      </c>
      <c r="B10" s="46">
        <v>319461</v>
      </c>
      <c r="C10" s="46">
        <v>324369.53999999998</v>
      </c>
      <c r="D10" s="62">
        <f t="shared" si="1"/>
        <v>4908.539999999979</v>
      </c>
      <c r="E10" s="63">
        <f t="shared" si="0"/>
        <v>1.536506803647387E-2</v>
      </c>
      <c r="F10" s="1"/>
    </row>
    <row r="11" spans="1:6" ht="18.75" x14ac:dyDescent="0.3">
      <c r="A11" s="1" t="s">
        <v>9</v>
      </c>
      <c r="B11" s="46">
        <v>168357</v>
      </c>
      <c r="C11" s="46">
        <v>170937</v>
      </c>
      <c r="D11" s="62">
        <f t="shared" si="1"/>
        <v>2580</v>
      </c>
      <c r="E11" s="63">
        <f t="shared" si="0"/>
        <v>1.5324578128619541E-2</v>
      </c>
      <c r="F11" s="1"/>
    </row>
    <row r="12" spans="1:6" ht="18.75" x14ac:dyDescent="0.3">
      <c r="A12" s="1" t="s">
        <v>10</v>
      </c>
      <c r="B12" s="46">
        <v>165932</v>
      </c>
      <c r="C12" s="46">
        <v>204000</v>
      </c>
      <c r="D12" s="62">
        <f t="shared" si="1"/>
        <v>38068</v>
      </c>
      <c r="E12" s="63">
        <f t="shared" si="0"/>
        <v>0.22941928018706459</v>
      </c>
      <c r="F12" s="2"/>
    </row>
    <row r="13" spans="1:6" ht="18.75" x14ac:dyDescent="0.3">
      <c r="A13" s="1" t="s">
        <v>11</v>
      </c>
      <c r="B13" s="46">
        <v>16000.8</v>
      </c>
      <c r="C13" s="46">
        <v>17512.45</v>
      </c>
      <c r="D13" s="62">
        <f>+C13-B13</f>
        <v>1511.6500000000015</v>
      </c>
      <c r="E13" s="63">
        <f t="shared" si="0"/>
        <v>9.4473401329933593E-2</v>
      </c>
      <c r="F13" s="2"/>
    </row>
    <row r="14" spans="1:6" ht="18.75" x14ac:dyDescent="0.3">
      <c r="A14" s="1" t="s">
        <v>12</v>
      </c>
      <c r="B14" s="46">
        <v>1058406.17</v>
      </c>
      <c r="C14" s="46">
        <v>1132097.1200000001</v>
      </c>
      <c r="D14" s="62">
        <f>+C14-B14</f>
        <v>73690.950000000186</v>
      </c>
      <c r="E14" s="63">
        <f t="shared" si="0"/>
        <v>6.9624452397136147E-2</v>
      </c>
      <c r="F14" s="4"/>
    </row>
    <row r="15" spans="1:6" ht="18.75" x14ac:dyDescent="0.3">
      <c r="A15" s="1" t="s">
        <v>13</v>
      </c>
      <c r="B15" s="46">
        <v>292000</v>
      </c>
      <c r="C15" s="46">
        <v>477200</v>
      </c>
      <c r="D15" s="62">
        <f>+C15-B15</f>
        <v>185200</v>
      </c>
      <c r="E15" s="63">
        <f t="shared" si="0"/>
        <v>0.63424657534246576</v>
      </c>
      <c r="F15" s="1"/>
    </row>
    <row r="16" spans="1:6" ht="18.75" x14ac:dyDescent="0.3">
      <c r="A16" s="1" t="s">
        <v>14</v>
      </c>
      <c r="B16" s="64">
        <v>19377.86</v>
      </c>
      <c r="C16" s="64">
        <v>21401.73</v>
      </c>
      <c r="D16" s="62">
        <f>+C16-B16</f>
        <v>2023.869999999999</v>
      </c>
      <c r="E16" s="63">
        <f t="shared" si="0"/>
        <v>0.1044423894072926</v>
      </c>
      <c r="F16" s="4"/>
    </row>
    <row r="17" spans="1:6" ht="18.75" x14ac:dyDescent="0.3">
      <c r="A17" s="1" t="s">
        <v>15</v>
      </c>
      <c r="B17" s="64">
        <v>456695.81</v>
      </c>
      <c r="C17" s="64">
        <v>481609.48</v>
      </c>
      <c r="D17" s="62">
        <f t="shared" ref="D17:D24" si="2">+C17-B17</f>
        <v>24913.669999999984</v>
      </c>
      <c r="E17" s="63">
        <f t="shared" si="0"/>
        <v>5.455200037854515E-2</v>
      </c>
      <c r="F17" s="1"/>
    </row>
    <row r="18" spans="1:6" ht="18.75" x14ac:dyDescent="0.3">
      <c r="A18" s="1" t="s">
        <v>3</v>
      </c>
      <c r="B18" s="46">
        <v>27050.11</v>
      </c>
      <c r="C18" s="46">
        <v>28862.74</v>
      </c>
      <c r="D18" s="62">
        <f t="shared" si="2"/>
        <v>1812.630000000001</v>
      </c>
      <c r="E18" s="63">
        <f t="shared" si="0"/>
        <v>6.7010078702082948E-2</v>
      </c>
      <c r="F18" s="1"/>
    </row>
    <row r="19" spans="1:6" ht="18.75" x14ac:dyDescent="0.3">
      <c r="A19" s="1" t="s">
        <v>16</v>
      </c>
      <c r="B19" s="46">
        <v>25000</v>
      </c>
      <c r="C19" s="46">
        <v>25000</v>
      </c>
      <c r="D19" s="62">
        <f t="shared" si="2"/>
        <v>0</v>
      </c>
      <c r="E19" s="63">
        <f t="shared" si="0"/>
        <v>0</v>
      </c>
      <c r="F19" s="1"/>
    </row>
    <row r="20" spans="1:6" ht="18.75" x14ac:dyDescent="0.3">
      <c r="A20" s="1" t="s">
        <v>17</v>
      </c>
      <c r="B20" s="46">
        <v>326615</v>
      </c>
      <c r="C20" s="46">
        <v>355595</v>
      </c>
      <c r="D20" s="62">
        <f t="shared" si="2"/>
        <v>28980</v>
      </c>
      <c r="E20" s="63">
        <f t="shared" si="0"/>
        <v>8.8728319274987366E-2</v>
      </c>
      <c r="F20" s="1"/>
    </row>
    <row r="21" spans="1:6" ht="18.75" x14ac:dyDescent="0.3">
      <c r="A21" s="1" t="s">
        <v>18</v>
      </c>
      <c r="B21" s="64">
        <v>153317.85999999999</v>
      </c>
      <c r="C21" s="64">
        <v>160684.1</v>
      </c>
      <c r="D21" s="62">
        <f t="shared" si="2"/>
        <v>7366.2400000000198</v>
      </c>
      <c r="E21" s="63">
        <f t="shared" si="0"/>
        <v>4.8045544074252149E-2</v>
      </c>
      <c r="F21" s="1"/>
    </row>
    <row r="22" spans="1:6" ht="18.75" x14ac:dyDescent="0.3">
      <c r="A22" s="1" t="s">
        <v>39</v>
      </c>
      <c r="B22" s="46">
        <v>11725</v>
      </c>
      <c r="C22" s="46">
        <v>13225</v>
      </c>
      <c r="D22" s="62">
        <f t="shared" si="2"/>
        <v>1500</v>
      </c>
      <c r="E22" s="63">
        <f t="shared" si="0"/>
        <v>0.1279317697228145</v>
      </c>
      <c r="F22" s="1"/>
    </row>
    <row r="23" spans="1:6" ht="18.75" x14ac:dyDescent="0.3">
      <c r="A23" s="1" t="s">
        <v>19</v>
      </c>
      <c r="B23" s="46">
        <v>11000</v>
      </c>
      <c r="C23" s="46">
        <v>12000</v>
      </c>
      <c r="D23" s="62">
        <f t="shared" si="2"/>
        <v>1000</v>
      </c>
      <c r="E23" s="63">
        <f t="shared" si="0"/>
        <v>9.0909090909090912E-2</v>
      </c>
      <c r="F23" s="1"/>
    </row>
    <row r="24" spans="1:6" ht="18.75" x14ac:dyDescent="0.3">
      <c r="A24" s="1" t="s">
        <v>20</v>
      </c>
      <c r="B24" s="46">
        <v>48500</v>
      </c>
      <c r="C24" s="46">
        <v>48500</v>
      </c>
      <c r="D24" s="62">
        <f t="shared" si="2"/>
        <v>0</v>
      </c>
      <c r="E24" s="63">
        <f t="shared" si="0"/>
        <v>0</v>
      </c>
      <c r="F24" s="1"/>
    </row>
    <row r="25" spans="1:6" ht="19.5" thickBot="1" x14ac:dyDescent="0.35">
      <c r="A25" s="1" t="s">
        <v>25</v>
      </c>
      <c r="B25" s="43">
        <v>542000</v>
      </c>
      <c r="C25" s="43">
        <v>542000</v>
      </c>
      <c r="D25" s="65">
        <f>+C25-B25</f>
        <v>0</v>
      </c>
      <c r="E25" s="66">
        <f>+D25/B25</f>
        <v>0</v>
      </c>
      <c r="F25" s="1"/>
    </row>
    <row r="26" spans="1:6" ht="19.5" thickTop="1" x14ac:dyDescent="0.3">
      <c r="A26" s="1"/>
      <c r="B26" s="67">
        <f>SUM(B6:B25)</f>
        <v>5304206.63</v>
      </c>
      <c r="C26" s="67">
        <f>SUM(C6:C25)</f>
        <v>5781320.8499999996</v>
      </c>
      <c r="D26" s="67">
        <f>SUM(D6:D25)</f>
        <v>477114.2200000002</v>
      </c>
      <c r="E26" s="68">
        <f>+D26/B26</f>
        <v>8.9950157164220473E-2</v>
      </c>
      <c r="F26" s="1"/>
    </row>
    <row r="27" spans="1:6" ht="18.75" x14ac:dyDescent="0.3">
      <c r="A27" s="1"/>
      <c r="B27" s="67"/>
      <c r="C27" s="67"/>
      <c r="D27" s="67"/>
      <c r="E27" s="68"/>
      <c r="F27" s="1"/>
    </row>
    <row r="28" spans="1:6" ht="18.75" x14ac:dyDescent="0.3">
      <c r="A28" s="34" t="s">
        <v>25</v>
      </c>
      <c r="B28" s="35"/>
      <c r="C28" s="35"/>
      <c r="D28" s="35"/>
      <c r="E28" s="36"/>
      <c r="F28" s="1"/>
    </row>
    <row r="29" spans="1:6" ht="18.75" x14ac:dyDescent="0.3">
      <c r="A29" s="37" t="s">
        <v>21</v>
      </c>
      <c r="B29" s="2">
        <v>300000</v>
      </c>
      <c r="C29" s="2">
        <v>300000</v>
      </c>
      <c r="D29" s="2">
        <f>+C29-B29</f>
        <v>0</v>
      </c>
      <c r="E29" s="38">
        <f>+D29/B29</f>
        <v>0</v>
      </c>
      <c r="F29" s="1"/>
    </row>
    <row r="30" spans="1:6" ht="18.75" x14ac:dyDescent="0.3">
      <c r="A30" s="37" t="s">
        <v>28</v>
      </c>
      <c r="B30" s="2">
        <v>7500</v>
      </c>
      <c r="C30" s="2">
        <v>5000</v>
      </c>
      <c r="D30" s="2">
        <f t="shared" ref="D30:D49" si="3">+C30-B30</f>
        <v>-2500</v>
      </c>
      <c r="E30" s="38">
        <f t="shared" ref="E30:E48" si="4">+D30/B30</f>
        <v>-0.33333333333333331</v>
      </c>
      <c r="F30" s="1"/>
    </row>
    <row r="31" spans="1:6" ht="18.75" x14ac:dyDescent="0.3">
      <c r="A31" s="37" t="s">
        <v>27</v>
      </c>
      <c r="B31" s="2">
        <v>5000</v>
      </c>
      <c r="C31" s="2">
        <v>5000</v>
      </c>
      <c r="D31" s="2">
        <f t="shared" si="3"/>
        <v>0</v>
      </c>
      <c r="E31" s="38">
        <f t="shared" si="4"/>
        <v>0</v>
      </c>
      <c r="F31" s="1"/>
    </row>
    <row r="32" spans="1:6" ht="18.75" x14ac:dyDescent="0.3">
      <c r="A32" s="37" t="s">
        <v>30</v>
      </c>
      <c r="B32" s="2">
        <v>10000</v>
      </c>
      <c r="C32" s="2">
        <v>10000</v>
      </c>
      <c r="D32" s="2">
        <f t="shared" si="3"/>
        <v>0</v>
      </c>
      <c r="E32" s="38">
        <f t="shared" si="4"/>
        <v>0</v>
      </c>
      <c r="F32" s="1"/>
    </row>
    <row r="33" spans="1:6" ht="18.75" x14ac:dyDescent="0.3">
      <c r="A33" s="37" t="s">
        <v>29</v>
      </c>
      <c r="B33" s="2">
        <v>50000</v>
      </c>
      <c r="C33" s="2">
        <v>50000</v>
      </c>
      <c r="D33" s="2">
        <f t="shared" si="3"/>
        <v>0</v>
      </c>
      <c r="E33" s="38">
        <f t="shared" si="4"/>
        <v>0</v>
      </c>
      <c r="F33" s="1"/>
    </row>
    <row r="34" spans="1:6" ht="18.75" x14ac:dyDescent="0.3">
      <c r="A34" s="37" t="s">
        <v>22</v>
      </c>
      <c r="B34" s="2">
        <v>2500</v>
      </c>
      <c r="C34" s="2">
        <v>2500</v>
      </c>
      <c r="D34" s="2">
        <f t="shared" si="3"/>
        <v>0</v>
      </c>
      <c r="E34" s="38">
        <f t="shared" si="4"/>
        <v>0</v>
      </c>
      <c r="F34" s="1"/>
    </row>
    <row r="35" spans="1:6" ht="18.75" x14ac:dyDescent="0.3">
      <c r="A35" s="37" t="s">
        <v>23</v>
      </c>
      <c r="B35" s="2">
        <v>50000</v>
      </c>
      <c r="C35" s="2">
        <v>50000</v>
      </c>
      <c r="D35" s="2">
        <f t="shared" si="3"/>
        <v>0</v>
      </c>
      <c r="E35" s="38">
        <f t="shared" si="4"/>
        <v>0</v>
      </c>
      <c r="F35" s="1"/>
    </row>
    <row r="36" spans="1:6" ht="18.75" x14ac:dyDescent="0.3">
      <c r="A36" s="37" t="s">
        <v>24</v>
      </c>
      <c r="B36" s="2">
        <v>40000</v>
      </c>
      <c r="C36" s="2">
        <v>40000</v>
      </c>
      <c r="D36" s="2">
        <f t="shared" si="3"/>
        <v>0</v>
      </c>
      <c r="E36" s="38">
        <f t="shared" si="4"/>
        <v>0</v>
      </c>
      <c r="F36" s="1"/>
    </row>
    <row r="37" spans="1:6" ht="18.75" x14ac:dyDescent="0.3">
      <c r="A37" s="37" t="s">
        <v>26</v>
      </c>
      <c r="B37" s="46">
        <v>5000</v>
      </c>
      <c r="C37" s="46">
        <v>0</v>
      </c>
      <c r="D37" s="46">
        <f t="shared" si="3"/>
        <v>-5000</v>
      </c>
      <c r="E37" s="56">
        <f t="shared" si="4"/>
        <v>-1</v>
      </c>
      <c r="F37" s="1"/>
    </row>
    <row r="38" spans="1:6" ht="18.75" x14ac:dyDescent="0.3">
      <c r="A38" s="37" t="s">
        <v>36</v>
      </c>
      <c r="B38" s="2">
        <v>5000</v>
      </c>
      <c r="C38" s="2">
        <v>5000</v>
      </c>
      <c r="D38" s="2">
        <f t="shared" si="3"/>
        <v>0</v>
      </c>
      <c r="E38" s="38">
        <f t="shared" si="4"/>
        <v>0</v>
      </c>
      <c r="F38" s="1"/>
    </row>
    <row r="39" spans="1:6" ht="18.75" x14ac:dyDescent="0.3">
      <c r="A39" s="37" t="s">
        <v>37</v>
      </c>
      <c r="B39" s="2">
        <v>3500</v>
      </c>
      <c r="C39" s="2">
        <v>3500</v>
      </c>
      <c r="D39" s="2">
        <f t="shared" si="3"/>
        <v>0</v>
      </c>
      <c r="E39" s="38">
        <f t="shared" si="4"/>
        <v>0</v>
      </c>
      <c r="F39" s="1"/>
    </row>
    <row r="40" spans="1:6" ht="18.75" x14ac:dyDescent="0.3">
      <c r="A40" s="37" t="s">
        <v>38</v>
      </c>
      <c r="B40" s="2">
        <v>2500</v>
      </c>
      <c r="C40" s="2">
        <v>2500</v>
      </c>
      <c r="D40" s="2">
        <f t="shared" si="3"/>
        <v>0</v>
      </c>
      <c r="E40" s="38">
        <f t="shared" si="4"/>
        <v>0</v>
      </c>
      <c r="F40" s="1"/>
    </row>
    <row r="41" spans="1:6" ht="18.75" x14ac:dyDescent="0.3">
      <c r="A41" s="37" t="s">
        <v>89</v>
      </c>
      <c r="B41" s="2">
        <v>3000</v>
      </c>
      <c r="C41" s="2">
        <v>3000</v>
      </c>
      <c r="D41" s="2">
        <f t="shared" si="3"/>
        <v>0</v>
      </c>
      <c r="E41" s="38">
        <f t="shared" si="4"/>
        <v>0</v>
      </c>
      <c r="F41" s="1"/>
    </row>
    <row r="42" spans="1:6" ht="18.75" x14ac:dyDescent="0.3">
      <c r="A42" s="37" t="s">
        <v>87</v>
      </c>
      <c r="B42" s="2">
        <v>2500</v>
      </c>
      <c r="C42" s="2">
        <v>2500</v>
      </c>
      <c r="D42" s="2">
        <f t="shared" si="3"/>
        <v>0</v>
      </c>
      <c r="E42" s="38">
        <f t="shared" si="4"/>
        <v>0</v>
      </c>
      <c r="F42" s="1"/>
    </row>
    <row r="43" spans="1:6" ht="18.75" x14ac:dyDescent="0.3">
      <c r="A43" s="37" t="s">
        <v>86</v>
      </c>
      <c r="B43" s="2">
        <v>25000</v>
      </c>
      <c r="C43" s="2">
        <v>25000</v>
      </c>
      <c r="D43" s="2">
        <f t="shared" si="3"/>
        <v>0</v>
      </c>
      <c r="E43" s="38">
        <f t="shared" si="4"/>
        <v>0</v>
      </c>
      <c r="F43" s="1"/>
    </row>
    <row r="44" spans="1:6" ht="18.75" x14ac:dyDescent="0.3">
      <c r="A44" s="37" t="s">
        <v>88</v>
      </c>
      <c r="B44" s="2">
        <v>5000</v>
      </c>
      <c r="C44" s="2">
        <v>5000</v>
      </c>
      <c r="D44" s="2">
        <f t="shared" si="3"/>
        <v>0</v>
      </c>
      <c r="E44" s="38">
        <f t="shared" si="4"/>
        <v>0</v>
      </c>
      <c r="F44" s="1"/>
    </row>
    <row r="45" spans="1:6" ht="18.75" x14ac:dyDescent="0.3">
      <c r="A45" s="37" t="s">
        <v>91</v>
      </c>
      <c r="B45" s="2">
        <v>20000</v>
      </c>
      <c r="C45" s="46">
        <v>20000</v>
      </c>
      <c r="D45" s="2">
        <f t="shared" si="3"/>
        <v>0</v>
      </c>
      <c r="E45" s="38">
        <f t="shared" si="4"/>
        <v>0</v>
      </c>
      <c r="F45" s="1"/>
    </row>
    <row r="46" spans="1:6" ht="18.75" x14ac:dyDescent="0.3">
      <c r="A46" s="37" t="s">
        <v>101</v>
      </c>
      <c r="B46" s="46">
        <v>0</v>
      </c>
      <c r="C46" s="46">
        <v>0</v>
      </c>
      <c r="D46" s="2">
        <f t="shared" si="3"/>
        <v>0</v>
      </c>
      <c r="E46" s="38"/>
      <c r="F46" s="1"/>
    </row>
    <row r="47" spans="1:6" ht="37.5" x14ac:dyDescent="0.3">
      <c r="A47" s="55" t="s">
        <v>110</v>
      </c>
      <c r="B47" s="46">
        <v>3000</v>
      </c>
      <c r="C47" s="46">
        <v>3000</v>
      </c>
      <c r="D47" s="2">
        <f t="shared" si="3"/>
        <v>0</v>
      </c>
      <c r="E47" s="38">
        <f t="shared" si="4"/>
        <v>0</v>
      </c>
      <c r="F47" s="1"/>
    </row>
    <row r="48" spans="1:6" ht="18.75" x14ac:dyDescent="0.3">
      <c r="A48" s="37" t="s">
        <v>90</v>
      </c>
      <c r="B48" s="2">
        <v>2500</v>
      </c>
      <c r="C48" s="2">
        <v>2500</v>
      </c>
      <c r="D48" s="2">
        <f t="shared" si="3"/>
        <v>0</v>
      </c>
      <c r="E48" s="38">
        <f t="shared" si="4"/>
        <v>0</v>
      </c>
      <c r="F48" s="1"/>
    </row>
    <row r="49" spans="1:6" ht="19.5" thickBot="1" x14ac:dyDescent="0.35">
      <c r="A49" s="57" t="s">
        <v>109</v>
      </c>
      <c r="B49" s="43">
        <v>0</v>
      </c>
      <c r="C49" s="43">
        <v>7500</v>
      </c>
      <c r="D49" s="3">
        <f t="shared" si="3"/>
        <v>7500</v>
      </c>
      <c r="E49" s="54">
        <v>1</v>
      </c>
      <c r="F49" s="1"/>
    </row>
    <row r="50" spans="1:6" ht="19.5" thickTop="1" x14ac:dyDescent="0.3">
      <c r="A50" s="39"/>
      <c r="B50" s="40">
        <f>SUM(B29:B49)</f>
        <v>542000</v>
      </c>
      <c r="C50" s="40">
        <f>SUM(C29:C49)</f>
        <v>542000</v>
      </c>
      <c r="D50" s="40">
        <f>SUM(D29:D49)</f>
        <v>0</v>
      </c>
      <c r="E50" s="53">
        <f>+D50/B50</f>
        <v>0</v>
      </c>
      <c r="F50" s="1"/>
    </row>
    <row r="51" spans="1:6" ht="19.5" thickBot="1" x14ac:dyDescent="0.35">
      <c r="A51" s="1"/>
      <c r="B51" s="51"/>
      <c r="C51" s="51"/>
      <c r="D51" s="51"/>
      <c r="E51" s="52"/>
      <c r="F51" s="1"/>
    </row>
    <row r="52" spans="1:6" ht="19.5" thickBot="1" x14ac:dyDescent="0.35">
      <c r="A52" s="69" t="s">
        <v>40</v>
      </c>
      <c r="B52" s="70">
        <f>+B26</f>
        <v>5304206.63</v>
      </c>
      <c r="C52" s="70">
        <f>+C26</f>
        <v>5781320.8499999996</v>
      </c>
      <c r="D52" s="71">
        <f>+C52-B52</f>
        <v>477114.21999999974</v>
      </c>
      <c r="E52" s="72">
        <f>+D52/B52</f>
        <v>8.9950157164220376E-2</v>
      </c>
      <c r="F52" s="1"/>
    </row>
    <row r="53" spans="1:6" ht="19.5" thickBot="1" x14ac:dyDescent="0.35">
      <c r="A53" s="73" t="s">
        <v>35</v>
      </c>
      <c r="B53" s="74">
        <v>1876042</v>
      </c>
      <c r="C53" s="74">
        <v>2181850</v>
      </c>
      <c r="D53" s="75">
        <f>+C53-B53</f>
        <v>305808</v>
      </c>
      <c r="E53" s="72">
        <f>+D53/B53</f>
        <v>0.16300701157010344</v>
      </c>
      <c r="F53" s="1"/>
    </row>
    <row r="54" spans="1:6" ht="19.5" thickBot="1" x14ac:dyDescent="0.35">
      <c r="A54" s="76" t="s">
        <v>95</v>
      </c>
      <c r="B54" s="77">
        <f>+B52-B53</f>
        <v>3428164.63</v>
      </c>
      <c r="C54" s="77">
        <f>+C52-C53</f>
        <v>3599470.8499999996</v>
      </c>
      <c r="D54" s="77">
        <f>+D52-D53</f>
        <v>171306.21999999974</v>
      </c>
      <c r="E54" s="72">
        <f>+D54/B54</f>
        <v>4.9970243115191278E-2</v>
      </c>
      <c r="F54" s="1"/>
    </row>
    <row r="55" spans="1:6" ht="19.5" thickBot="1" x14ac:dyDescent="0.35">
      <c r="A55" s="73" t="s">
        <v>31</v>
      </c>
      <c r="B55" s="77">
        <v>501895</v>
      </c>
      <c r="C55" s="77">
        <v>498422</v>
      </c>
      <c r="D55" s="77">
        <f>+C55-B55</f>
        <v>-3473</v>
      </c>
      <c r="E55" s="72">
        <f>+D55/B55</f>
        <v>-6.9197740563265225E-3</v>
      </c>
    </row>
    <row r="56" spans="1:6" ht="19.5" thickBot="1" x14ac:dyDescent="0.35">
      <c r="A56" s="73" t="s">
        <v>32</v>
      </c>
      <c r="B56" s="43">
        <v>4346158</v>
      </c>
      <c r="C56" s="87">
        <v>4450000</v>
      </c>
      <c r="D56" s="77">
        <f>+C56-B56</f>
        <v>103842</v>
      </c>
      <c r="E56" s="72">
        <f>+D56/B56</f>
        <v>2.3892826721900125E-2</v>
      </c>
    </row>
    <row r="57" spans="1:6" ht="20.25" thickTop="1" thickBot="1" x14ac:dyDescent="0.35">
      <c r="A57" s="78" t="s">
        <v>99</v>
      </c>
      <c r="B57" s="79">
        <f t="shared" ref="B57:E57" si="5">SUM(B54:B56)</f>
        <v>8276217.6299999999</v>
      </c>
      <c r="C57" s="79">
        <f t="shared" si="5"/>
        <v>8547892.8499999996</v>
      </c>
      <c r="D57" s="79">
        <f t="shared" si="5"/>
        <v>271675.21999999974</v>
      </c>
      <c r="E57" s="80">
        <f t="shared" si="5"/>
        <v>6.6943295780764883E-2</v>
      </c>
    </row>
    <row r="58" spans="1:6" ht="18.75" x14ac:dyDescent="0.3">
      <c r="B58" s="4"/>
      <c r="C58" s="4"/>
      <c r="D58" s="4"/>
      <c r="E58" s="6"/>
    </row>
    <row r="59" spans="1:6" ht="15.75" x14ac:dyDescent="0.25">
      <c r="A59" s="5"/>
    </row>
    <row r="60" spans="1:6" ht="15.75" x14ac:dyDescent="0.25">
      <c r="A60" s="85"/>
      <c r="B60" s="85"/>
      <c r="C60" s="85"/>
      <c r="D60" s="85"/>
      <c r="E60" s="85"/>
    </row>
    <row r="61" spans="1:6" ht="15.75" x14ac:dyDescent="0.25">
      <c r="A61" s="85"/>
      <c r="B61" s="85"/>
      <c r="C61" s="85"/>
      <c r="D61" s="85"/>
      <c r="E61" s="85"/>
    </row>
    <row r="62" spans="1:6" ht="15.75" x14ac:dyDescent="0.25">
      <c r="A62" s="85"/>
      <c r="B62" s="85"/>
      <c r="C62" s="85"/>
      <c r="D62" s="85"/>
      <c r="E62" s="85"/>
    </row>
    <row r="63" spans="1:6" ht="15.75" x14ac:dyDescent="0.25">
      <c r="A63" s="85"/>
      <c r="B63" s="85"/>
      <c r="C63" s="85"/>
      <c r="D63" s="85"/>
      <c r="E63" s="85"/>
    </row>
    <row r="64" spans="1:6" ht="15.75" x14ac:dyDescent="0.25">
      <c r="A64" s="85"/>
      <c r="B64" s="85"/>
      <c r="C64" s="85"/>
      <c r="D64" s="85"/>
      <c r="E64" s="85"/>
    </row>
    <row r="65" spans="1:5" ht="15.75" x14ac:dyDescent="0.25">
      <c r="A65" s="85"/>
      <c r="B65" s="85"/>
      <c r="C65" s="85"/>
      <c r="D65" s="85"/>
      <c r="E65" s="85"/>
    </row>
    <row r="66" spans="1:5" ht="15.75" x14ac:dyDescent="0.25">
      <c r="A66" s="85"/>
      <c r="B66" s="85"/>
      <c r="C66" s="85"/>
      <c r="D66" s="85"/>
      <c r="E66" s="85"/>
    </row>
  </sheetData>
  <mergeCells count="10">
    <mergeCell ref="A66:E66"/>
    <mergeCell ref="A61:E61"/>
    <mergeCell ref="A62:E62"/>
    <mergeCell ref="A63:E63"/>
    <mergeCell ref="A64:E64"/>
    <mergeCell ref="A1:E1"/>
    <mergeCell ref="A2:E2"/>
    <mergeCell ref="A3:E3"/>
    <mergeCell ref="A60:E60"/>
    <mergeCell ref="A65:E65"/>
  </mergeCells>
  <pageMargins left="0.7" right="0.7" top="0.75" bottom="0.75" header="0.3" footer="0.3"/>
  <pageSetup scale="6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A1683-ED91-4819-9525-63F7321A48A9}">
  <sheetPr>
    <pageSetUpPr fitToPage="1"/>
  </sheetPr>
  <dimension ref="A1:I22"/>
  <sheetViews>
    <sheetView topLeftCell="A2" zoomScale="120" zoomScaleNormal="120" workbookViewId="0">
      <selection activeCell="H16" sqref="H16"/>
    </sheetView>
  </sheetViews>
  <sheetFormatPr defaultRowHeight="15" x14ac:dyDescent="0.25"/>
  <cols>
    <col min="1" max="1" width="27" bestFit="1" customWidth="1"/>
    <col min="2" max="5" width="18.7109375" customWidth="1"/>
    <col min="6" max="7" width="18.85546875" bestFit="1" customWidth="1"/>
  </cols>
  <sheetData>
    <row r="1" spans="1:9" ht="18.75" x14ac:dyDescent="0.3">
      <c r="A1" s="86" t="s">
        <v>0</v>
      </c>
      <c r="B1" s="86"/>
      <c r="C1" s="86"/>
      <c r="D1" s="86"/>
      <c r="E1" s="86"/>
      <c r="F1" s="86"/>
      <c r="G1" s="86"/>
    </row>
    <row r="2" spans="1:9" ht="18.75" x14ac:dyDescent="0.3">
      <c r="A2" s="86" t="s">
        <v>105</v>
      </c>
      <c r="B2" s="86"/>
      <c r="C2" s="86"/>
      <c r="D2" s="86"/>
      <c r="E2" s="86"/>
      <c r="F2" s="86"/>
      <c r="G2" s="86"/>
    </row>
    <row r="3" spans="1:9" ht="18.75" x14ac:dyDescent="0.3">
      <c r="A3" s="86" t="s">
        <v>73</v>
      </c>
      <c r="B3" s="86"/>
      <c r="C3" s="86"/>
      <c r="D3" s="86"/>
      <c r="E3" s="86"/>
      <c r="F3" s="86"/>
      <c r="G3" s="86"/>
    </row>
    <row r="4" spans="1:9" x14ac:dyDescent="0.25">
      <c r="B4" s="23"/>
      <c r="C4" s="23"/>
      <c r="D4" s="23"/>
      <c r="E4" s="23"/>
    </row>
    <row r="5" spans="1:9" ht="15.75" x14ac:dyDescent="0.25">
      <c r="A5" s="8"/>
      <c r="B5" s="10"/>
      <c r="C5" s="10"/>
      <c r="D5" s="10"/>
      <c r="E5" s="10"/>
      <c r="F5" s="8"/>
      <c r="G5" s="8"/>
    </row>
    <row r="6" spans="1:9" ht="15.75" x14ac:dyDescent="0.25">
      <c r="A6" s="8"/>
      <c r="B6" s="11" t="s">
        <v>93</v>
      </c>
      <c r="C6" s="11" t="s">
        <v>96</v>
      </c>
      <c r="D6" s="11" t="s">
        <v>97</v>
      </c>
      <c r="E6" s="11" t="s">
        <v>106</v>
      </c>
      <c r="F6" s="11" t="s">
        <v>74</v>
      </c>
      <c r="G6" s="11" t="s">
        <v>75</v>
      </c>
    </row>
    <row r="7" spans="1:9" ht="16.5" thickBot="1" x14ac:dyDescent="0.3">
      <c r="A7" s="8"/>
      <c r="B7" s="24" t="s">
        <v>102</v>
      </c>
      <c r="C7" s="24" t="s">
        <v>98</v>
      </c>
      <c r="D7" s="24" t="s">
        <v>100</v>
      </c>
      <c r="E7" s="24" t="s">
        <v>107</v>
      </c>
      <c r="F7" s="24" t="s">
        <v>76</v>
      </c>
      <c r="G7" s="24" t="s">
        <v>76</v>
      </c>
    </row>
    <row r="8" spans="1:9" ht="15.75" x14ac:dyDescent="0.25">
      <c r="A8" s="9" t="s">
        <v>77</v>
      </c>
      <c r="B8" s="10"/>
      <c r="C8" s="10"/>
      <c r="D8" s="10"/>
      <c r="E8" s="10"/>
      <c r="F8" s="25"/>
      <c r="G8" s="8"/>
    </row>
    <row r="9" spans="1:9" ht="15.75" x14ac:dyDescent="0.25">
      <c r="A9" s="8" t="s">
        <v>78</v>
      </c>
      <c r="B9" s="16">
        <v>4953176.67</v>
      </c>
      <c r="C9" s="16">
        <v>5127050.18</v>
      </c>
      <c r="D9" s="16">
        <f>+'Budget Summary '!B26</f>
        <v>5304206.63</v>
      </c>
      <c r="E9" s="48">
        <f>+'Budget Summary '!C26</f>
        <v>5781320.8499999996</v>
      </c>
      <c r="F9" s="26">
        <f>+E9-D9</f>
        <v>477114.21999999974</v>
      </c>
      <c r="G9" s="41">
        <f>+F9/D9</f>
        <v>8.9950157164220376E-2</v>
      </c>
    </row>
    <row r="10" spans="1:9" ht="16.5" thickBot="1" x14ac:dyDescent="0.3">
      <c r="A10" s="8" t="s">
        <v>79</v>
      </c>
      <c r="B10" s="28">
        <v>1499515</v>
      </c>
      <c r="C10" s="28">
        <v>1610530</v>
      </c>
      <c r="D10" s="28">
        <f>+'Budget Summary '!B53</f>
        <v>1876042</v>
      </c>
      <c r="E10" s="28">
        <f>+'Budget Summary '!C53</f>
        <v>2181850</v>
      </c>
      <c r="F10" s="29">
        <f>+E10-D10</f>
        <v>305808</v>
      </c>
      <c r="G10" s="81">
        <f>+F10/D10</f>
        <v>0.16300701157010344</v>
      </c>
    </row>
    <row r="11" spans="1:9" ht="16.5" thickTop="1" x14ac:dyDescent="0.25">
      <c r="A11" s="8"/>
      <c r="B11" s="16">
        <f t="shared" ref="B11:F11" si="0">SUM(B9)-(B10)</f>
        <v>3453661.67</v>
      </c>
      <c r="C11" s="16">
        <f t="shared" si="0"/>
        <v>3516520.1799999997</v>
      </c>
      <c r="D11" s="16">
        <f t="shared" si="0"/>
        <v>3428164.63</v>
      </c>
      <c r="E11" s="16">
        <f t="shared" si="0"/>
        <v>3599470.8499999996</v>
      </c>
      <c r="F11" s="30">
        <f t="shared" si="0"/>
        <v>171306.21999999974</v>
      </c>
      <c r="G11" s="45">
        <f>+F11/D11</f>
        <v>4.9970243115191278E-2</v>
      </c>
    </row>
    <row r="12" spans="1:9" ht="15.75" x14ac:dyDescent="0.25">
      <c r="A12" s="8"/>
      <c r="B12" s="30"/>
      <c r="C12" s="30"/>
      <c r="D12" s="30"/>
      <c r="E12" s="30"/>
      <c r="F12" s="30"/>
      <c r="G12" s="45"/>
      <c r="I12" s="23"/>
    </row>
    <row r="13" spans="1:9" ht="15.75" x14ac:dyDescent="0.25">
      <c r="A13" s="8"/>
      <c r="B13" s="30"/>
      <c r="C13" s="30"/>
      <c r="D13" s="30"/>
      <c r="E13" s="30"/>
      <c r="F13" s="30"/>
      <c r="G13" s="45"/>
    </row>
    <row r="14" spans="1:9" ht="15.75" x14ac:dyDescent="0.25">
      <c r="A14" s="8"/>
      <c r="B14" s="16"/>
      <c r="C14" s="16"/>
      <c r="D14" s="16"/>
      <c r="E14" s="16"/>
      <c r="F14" s="30"/>
      <c r="G14" s="45"/>
    </row>
    <row r="15" spans="1:9" ht="15.75" x14ac:dyDescent="0.25">
      <c r="A15" s="9" t="s">
        <v>80</v>
      </c>
      <c r="B15" s="16"/>
      <c r="C15" s="16"/>
      <c r="D15" s="16"/>
      <c r="E15" s="16"/>
      <c r="F15" s="30"/>
      <c r="G15" s="45"/>
    </row>
    <row r="16" spans="1:9" ht="15.75" x14ac:dyDescent="0.25">
      <c r="A16" s="8" t="s">
        <v>81</v>
      </c>
      <c r="B16" s="18">
        <f>+'Summary Appropriations'!B24</f>
        <v>480187</v>
      </c>
      <c r="C16" s="18">
        <v>486699</v>
      </c>
      <c r="D16" s="18">
        <v>501895</v>
      </c>
      <c r="E16" s="18">
        <f>+'Budget Summary '!C55</f>
        <v>498422</v>
      </c>
      <c r="F16" s="30">
        <f>+E16-D16</f>
        <v>-3473</v>
      </c>
      <c r="G16" s="45">
        <f t="shared" ref="G16:G20" si="1">+F16/D16</f>
        <v>-6.9197740563265225E-3</v>
      </c>
    </row>
    <row r="17" spans="1:7" ht="15.75" x14ac:dyDescent="0.25">
      <c r="A17" s="42" t="s">
        <v>82</v>
      </c>
      <c r="B17" s="16">
        <f>+'Summary Appropriations'!B25</f>
        <v>4242901.18</v>
      </c>
      <c r="C17" s="16">
        <v>4316184</v>
      </c>
      <c r="D17" s="16">
        <v>4346158</v>
      </c>
      <c r="E17" s="16">
        <v>0</v>
      </c>
      <c r="F17" s="30"/>
      <c r="G17" s="45">
        <f t="shared" si="1"/>
        <v>0</v>
      </c>
    </row>
    <row r="18" spans="1:7" ht="16.5" thickBot="1" x14ac:dyDescent="0.3">
      <c r="A18" s="8" t="s">
        <v>83</v>
      </c>
      <c r="B18" s="27">
        <f>+B9</f>
        <v>4953176.67</v>
      </c>
      <c r="C18" s="27">
        <f>+C9</f>
        <v>5127050.18</v>
      </c>
      <c r="D18" s="27">
        <f>+D9</f>
        <v>5304206.63</v>
      </c>
      <c r="E18" s="27">
        <f>+E9</f>
        <v>5781320.8499999996</v>
      </c>
      <c r="F18" s="82">
        <f t="shared" ref="F18" si="2">+E18-D18</f>
        <v>477114.21999999974</v>
      </c>
      <c r="G18" s="81">
        <f t="shared" si="1"/>
        <v>8.9950157164220376E-2</v>
      </c>
    </row>
    <row r="19" spans="1:7" ht="16.5" thickTop="1" x14ac:dyDescent="0.25">
      <c r="A19" s="8" t="s">
        <v>33</v>
      </c>
      <c r="B19" s="18">
        <f>SUM(B16:B18)</f>
        <v>9676264.8499999996</v>
      </c>
      <c r="C19" s="18">
        <f>SUM(C16:C18)</f>
        <v>9929933.1799999997</v>
      </c>
      <c r="D19" s="18">
        <f>SUM(D16:D18)</f>
        <v>10152259.629999999</v>
      </c>
      <c r="E19" s="18">
        <f>SUM(E16:E18)</f>
        <v>6279742.8499999996</v>
      </c>
      <c r="F19" s="18">
        <f>SUM(F16:F18)</f>
        <v>473641.21999999974</v>
      </c>
      <c r="G19" s="45">
        <f t="shared" si="1"/>
        <v>4.6653773372815108E-2</v>
      </c>
    </row>
    <row r="20" spans="1:7" ht="16.5" thickBot="1" x14ac:dyDescent="0.3">
      <c r="A20" s="8" t="s">
        <v>84</v>
      </c>
      <c r="B20" s="27">
        <v>1499515</v>
      </c>
      <c r="C20" s="27">
        <f>+C10</f>
        <v>1610530</v>
      </c>
      <c r="D20" s="27">
        <f>+D10</f>
        <v>1876042</v>
      </c>
      <c r="E20" s="27">
        <f>+E10</f>
        <v>2181850</v>
      </c>
      <c r="F20" s="27">
        <f>+E20-D20</f>
        <v>305808</v>
      </c>
      <c r="G20" s="81">
        <f t="shared" si="1"/>
        <v>0.16300701157010344</v>
      </c>
    </row>
    <row r="21" spans="1:7" ht="17.25" thickTop="1" thickBot="1" x14ac:dyDescent="0.3">
      <c r="A21" s="8" t="s">
        <v>33</v>
      </c>
      <c r="B21" s="44">
        <f>B19-B20</f>
        <v>8176749.8499999996</v>
      </c>
      <c r="C21" s="44">
        <f>C19-C20</f>
        <v>8319403.1799999997</v>
      </c>
      <c r="D21" s="44">
        <f>D19-D20</f>
        <v>8276217.629999999</v>
      </c>
      <c r="E21" s="44">
        <f t="shared" ref="E21:F21" si="3">E19-E20</f>
        <v>4097892.8499999996</v>
      </c>
      <c r="F21" s="44">
        <f t="shared" si="3"/>
        <v>167833.21999999974</v>
      </c>
      <c r="G21" s="81"/>
    </row>
    <row r="22" spans="1:7" ht="15.75" thickTop="1" x14ac:dyDescent="0.25"/>
  </sheetData>
  <mergeCells count="3">
    <mergeCell ref="A1:G1"/>
    <mergeCell ref="A2:G2"/>
    <mergeCell ref="A3:G3"/>
  </mergeCells>
  <pageMargins left="0.7" right="0.7" top="0.75" bottom="0.75" header="0.3" footer="0.3"/>
  <pageSetup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42040-2403-4B24-B9B6-6FE8A136EC92}">
  <sheetPr>
    <pageSetUpPr fitToPage="1"/>
  </sheetPr>
  <dimension ref="A1:I37"/>
  <sheetViews>
    <sheetView topLeftCell="A9" zoomScale="120" zoomScaleNormal="120" workbookViewId="0">
      <selection activeCell="G41" sqref="G41"/>
    </sheetView>
  </sheetViews>
  <sheetFormatPr defaultRowHeight="15" x14ac:dyDescent="0.25"/>
  <cols>
    <col min="1" max="1" width="29.7109375" bestFit="1" customWidth="1"/>
    <col min="2" max="2" width="17.5703125" bestFit="1" customWidth="1"/>
    <col min="3" max="3" width="16" bestFit="1" customWidth="1"/>
    <col min="4" max="4" width="17.5703125" bestFit="1" customWidth="1"/>
    <col min="5" max="6" width="16" customWidth="1"/>
    <col min="7" max="7" width="15" bestFit="1" customWidth="1"/>
    <col min="8" max="8" width="13.42578125" bestFit="1" customWidth="1"/>
    <col min="9" max="9" width="10.85546875" customWidth="1"/>
  </cols>
  <sheetData>
    <row r="1" spans="1:9" ht="18.75" x14ac:dyDescent="0.3">
      <c r="A1" s="86" t="s">
        <v>0</v>
      </c>
      <c r="B1" s="86"/>
      <c r="C1" s="86"/>
      <c r="D1" s="86"/>
      <c r="E1" s="86"/>
      <c r="F1" s="86"/>
      <c r="G1" s="86"/>
      <c r="H1" s="86"/>
      <c r="I1" s="86"/>
    </row>
    <row r="2" spans="1:9" ht="18.75" x14ac:dyDescent="0.3">
      <c r="A2" s="86" t="s">
        <v>103</v>
      </c>
      <c r="B2" s="86"/>
      <c r="C2" s="86"/>
      <c r="D2" s="86"/>
      <c r="E2" s="86"/>
      <c r="F2" s="86"/>
      <c r="G2" s="86"/>
      <c r="H2" s="86"/>
      <c r="I2" s="86"/>
    </row>
    <row r="3" spans="1:9" ht="18.75" x14ac:dyDescent="0.3">
      <c r="A3" s="86" t="s">
        <v>41</v>
      </c>
      <c r="B3" s="86"/>
      <c r="C3" s="86"/>
      <c r="D3" s="86"/>
      <c r="E3" s="86"/>
      <c r="F3" s="86"/>
      <c r="G3" s="86"/>
      <c r="H3" s="86"/>
      <c r="I3" s="86"/>
    </row>
    <row r="4" spans="1:9" ht="15.75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ht="15.75" x14ac:dyDescent="0.25">
      <c r="A5" s="9"/>
      <c r="B5" s="11" t="s">
        <v>102</v>
      </c>
      <c r="C5" s="11" t="s">
        <v>98</v>
      </c>
      <c r="D5" s="11" t="s">
        <v>100</v>
      </c>
      <c r="E5" s="11" t="s">
        <v>100</v>
      </c>
      <c r="F5" s="11" t="s">
        <v>108</v>
      </c>
      <c r="G5" s="11" t="s">
        <v>107</v>
      </c>
      <c r="H5" s="11" t="s">
        <v>107</v>
      </c>
      <c r="I5" s="11" t="s">
        <v>107</v>
      </c>
    </row>
    <row r="6" spans="1:9" ht="16.5" thickBot="1" x14ac:dyDescent="0.3">
      <c r="A6" s="8"/>
      <c r="B6" s="11" t="s">
        <v>42</v>
      </c>
      <c r="C6" s="11" t="s">
        <v>97</v>
      </c>
      <c r="D6" s="11" t="s">
        <v>93</v>
      </c>
      <c r="E6" s="11" t="s">
        <v>112</v>
      </c>
      <c r="F6" s="11" t="s">
        <v>106</v>
      </c>
      <c r="G6" s="11" t="s">
        <v>43</v>
      </c>
      <c r="H6" s="11" t="s">
        <v>44</v>
      </c>
      <c r="I6" s="11" t="s">
        <v>45</v>
      </c>
    </row>
    <row r="7" spans="1:9" ht="15.75" x14ac:dyDescent="0.25">
      <c r="A7" s="12" t="s">
        <v>46</v>
      </c>
      <c r="B7" s="13"/>
      <c r="C7" s="13"/>
      <c r="D7" s="50"/>
      <c r="E7" s="50"/>
      <c r="F7" s="50"/>
      <c r="G7" s="14"/>
      <c r="H7" s="13"/>
      <c r="I7" s="15"/>
    </row>
    <row r="8" spans="1:9" ht="15.75" x14ac:dyDescent="0.25">
      <c r="A8" s="8" t="s">
        <v>47</v>
      </c>
      <c r="B8" s="47">
        <v>526928.25</v>
      </c>
      <c r="C8" s="17">
        <v>543473.28</v>
      </c>
      <c r="D8" s="17">
        <f>+'Budget Summary '!B6</f>
        <v>563244.01</v>
      </c>
      <c r="E8" s="17">
        <v>251984.73</v>
      </c>
      <c r="F8" s="17">
        <f>+'Budget Summary '!C6</f>
        <v>596049.81000000006</v>
      </c>
      <c r="G8" s="17"/>
      <c r="H8" s="17"/>
      <c r="I8" s="8"/>
    </row>
    <row r="9" spans="1:9" ht="15.75" x14ac:dyDescent="0.25">
      <c r="A9" s="8" t="s">
        <v>48</v>
      </c>
      <c r="B9" s="48">
        <v>32758.9</v>
      </c>
      <c r="C9" s="16">
        <v>46516.38</v>
      </c>
      <c r="D9" s="16">
        <f>+'Budget Summary '!B7</f>
        <v>47277.14</v>
      </c>
      <c r="E9" s="16">
        <v>15931.81</v>
      </c>
      <c r="F9" s="17">
        <f>+'Budget Summary '!C7</f>
        <v>50336.92</v>
      </c>
      <c r="G9" s="16"/>
      <c r="H9" s="16"/>
      <c r="I9" s="8"/>
    </row>
    <row r="10" spans="1:9" ht="15.75" x14ac:dyDescent="0.25">
      <c r="A10" s="8" t="s">
        <v>49</v>
      </c>
      <c r="B10" s="48">
        <v>85980.28</v>
      </c>
      <c r="C10" s="16">
        <v>90855.12</v>
      </c>
      <c r="D10" s="16">
        <f>+'Budget Summary '!B8</f>
        <v>96359</v>
      </c>
      <c r="E10" s="16">
        <v>44990.36</v>
      </c>
      <c r="F10" s="17">
        <f>+'Budget Summary '!C8</f>
        <v>104838.56</v>
      </c>
      <c r="G10" s="16"/>
      <c r="H10" s="16"/>
      <c r="I10" s="8"/>
    </row>
    <row r="11" spans="1:9" ht="15.75" x14ac:dyDescent="0.25">
      <c r="A11" s="9" t="s">
        <v>50</v>
      </c>
      <c r="B11" s="49"/>
      <c r="C11" s="18"/>
      <c r="D11" s="18"/>
      <c r="E11" s="18"/>
      <c r="F11" s="17"/>
      <c r="G11" s="18"/>
      <c r="H11" s="18"/>
      <c r="I11" s="8"/>
    </row>
    <row r="12" spans="1:9" ht="15.75" x14ac:dyDescent="0.25">
      <c r="A12" s="8" t="s">
        <v>51</v>
      </c>
      <c r="B12" s="48">
        <v>891019.15</v>
      </c>
      <c r="C12" s="16">
        <v>917994.47</v>
      </c>
      <c r="D12" s="16">
        <f>+'Budget Summary '!B9</f>
        <v>955887.87</v>
      </c>
      <c r="E12" s="16">
        <v>438978.83</v>
      </c>
      <c r="F12" s="17">
        <f>+'Budget Summary '!C9</f>
        <v>1015101.4</v>
      </c>
      <c r="G12" s="16"/>
      <c r="H12" s="16"/>
      <c r="I12" s="8"/>
    </row>
    <row r="13" spans="1:9" ht="15.75" x14ac:dyDescent="0.25">
      <c r="A13" s="8" t="s">
        <v>52</v>
      </c>
      <c r="B13" s="48">
        <v>307473.77</v>
      </c>
      <c r="C13" s="16">
        <v>305446.92</v>
      </c>
      <c r="D13" s="16">
        <f>+'Budget Summary '!B10</f>
        <v>319461</v>
      </c>
      <c r="E13" s="16">
        <v>167705.88</v>
      </c>
      <c r="F13" s="17">
        <f>+'Budget Summary '!C10</f>
        <v>324369.53999999998</v>
      </c>
      <c r="G13" s="16"/>
      <c r="H13" s="16"/>
      <c r="I13" s="8"/>
    </row>
    <row r="14" spans="1:9" ht="15.75" x14ac:dyDescent="0.25">
      <c r="A14" s="8" t="s">
        <v>53</v>
      </c>
      <c r="B14" s="48">
        <v>158925.79</v>
      </c>
      <c r="C14" s="16">
        <v>170012</v>
      </c>
      <c r="D14" s="16">
        <f>+'Budget Summary '!B11</f>
        <v>168357</v>
      </c>
      <c r="E14" s="16">
        <v>79658.05</v>
      </c>
      <c r="F14" s="17">
        <f>+'Budget Summary '!C11</f>
        <v>170937</v>
      </c>
      <c r="G14" s="16"/>
      <c r="H14" s="16"/>
      <c r="I14" s="8"/>
    </row>
    <row r="15" spans="1:9" ht="15.75" x14ac:dyDescent="0.25">
      <c r="A15" s="8" t="s">
        <v>54</v>
      </c>
      <c r="B15" s="48">
        <v>15257.74</v>
      </c>
      <c r="C15" s="16">
        <v>15651.6</v>
      </c>
      <c r="D15" s="16">
        <f>+'Budget Summary '!B13</f>
        <v>16000.8</v>
      </c>
      <c r="E15" s="16">
        <v>10114.76</v>
      </c>
      <c r="F15" s="17">
        <f>+'Budget Summary '!C13</f>
        <v>17512.45</v>
      </c>
      <c r="G15" s="16"/>
      <c r="H15" s="16"/>
      <c r="I15" s="8"/>
    </row>
    <row r="16" spans="1:9" ht="15.75" x14ac:dyDescent="0.25">
      <c r="A16" s="8" t="s">
        <v>85</v>
      </c>
      <c r="B16" s="48">
        <v>968.85</v>
      </c>
      <c r="C16" s="16">
        <v>1050</v>
      </c>
      <c r="D16" s="16">
        <v>0</v>
      </c>
      <c r="E16" s="16">
        <v>0</v>
      </c>
      <c r="F16" s="17">
        <v>0</v>
      </c>
      <c r="G16" s="16"/>
      <c r="H16" s="16"/>
      <c r="I16" s="8"/>
    </row>
    <row r="17" spans="1:9" ht="15.75" x14ac:dyDescent="0.25">
      <c r="A17" s="8" t="s">
        <v>55</v>
      </c>
      <c r="B17" s="48">
        <v>121305</v>
      </c>
      <c r="C17" s="16">
        <v>133000</v>
      </c>
      <c r="D17" s="16">
        <f>+'Budget Summary '!B12</f>
        <v>165932</v>
      </c>
      <c r="E17" s="16">
        <v>114428.6</v>
      </c>
      <c r="F17" s="17">
        <f>+'Budget Summary '!C12</f>
        <v>204000</v>
      </c>
      <c r="G17" s="16"/>
      <c r="H17" s="16"/>
      <c r="I17" s="8"/>
    </row>
    <row r="18" spans="1:9" ht="15.75" x14ac:dyDescent="0.25">
      <c r="A18" s="9" t="s">
        <v>56</v>
      </c>
      <c r="B18" s="48"/>
      <c r="C18" s="16"/>
      <c r="D18" s="16"/>
      <c r="E18" s="16"/>
      <c r="F18" s="17"/>
      <c r="G18" s="16"/>
      <c r="H18" s="16"/>
      <c r="I18" s="8"/>
    </row>
    <row r="19" spans="1:9" ht="15.75" x14ac:dyDescent="0.25">
      <c r="A19" s="8" t="s">
        <v>57</v>
      </c>
      <c r="B19" s="48">
        <v>963997.7</v>
      </c>
      <c r="C19" s="16">
        <v>1036916.04</v>
      </c>
      <c r="D19" s="16">
        <f>+'Budget Summary '!B14</f>
        <v>1058406.17</v>
      </c>
      <c r="E19" s="16">
        <v>395131.17</v>
      </c>
      <c r="F19" s="17">
        <f>+'Budget Summary '!C14</f>
        <v>1132097.1200000001</v>
      </c>
      <c r="G19" s="16"/>
      <c r="H19" s="16"/>
      <c r="I19" s="8"/>
    </row>
    <row r="20" spans="1:9" ht="15.75" x14ac:dyDescent="0.25">
      <c r="A20" s="8" t="s">
        <v>58</v>
      </c>
      <c r="B20" s="48">
        <v>262000</v>
      </c>
      <c r="C20" s="16">
        <v>262000</v>
      </c>
      <c r="D20" s="16">
        <f>+'Budget Summary '!B15</f>
        <v>292000</v>
      </c>
      <c r="E20" s="16">
        <v>194666</v>
      </c>
      <c r="F20" s="17">
        <f>+'Budget Summary '!C15</f>
        <v>477200</v>
      </c>
      <c r="G20" s="16"/>
      <c r="H20" s="16"/>
      <c r="I20" s="8"/>
    </row>
    <row r="21" spans="1:9" ht="15.75" x14ac:dyDescent="0.25">
      <c r="A21" s="8" t="s">
        <v>59</v>
      </c>
      <c r="B21" s="48">
        <v>13629.37</v>
      </c>
      <c r="C21" s="16">
        <v>19161.71</v>
      </c>
      <c r="D21" s="16">
        <f>+'Budget Summary '!B16</f>
        <v>19377.86</v>
      </c>
      <c r="E21" s="16">
        <v>3185.74</v>
      </c>
      <c r="F21" s="17">
        <f>+'Budget Summary '!C16</f>
        <v>21401.73</v>
      </c>
      <c r="G21" s="16"/>
      <c r="H21" s="16"/>
      <c r="I21" s="8"/>
    </row>
    <row r="22" spans="1:9" ht="15.75" x14ac:dyDescent="0.25">
      <c r="A22" s="9" t="s">
        <v>60</v>
      </c>
      <c r="B22" s="48"/>
      <c r="C22" s="16"/>
      <c r="D22" s="16"/>
      <c r="E22" s="16"/>
      <c r="F22" s="17"/>
      <c r="G22" s="16"/>
      <c r="H22" s="16"/>
      <c r="I22" s="8"/>
    </row>
    <row r="23" spans="1:9" ht="15.75" x14ac:dyDescent="0.25">
      <c r="A23" s="8" t="s">
        <v>61</v>
      </c>
      <c r="B23" s="48">
        <v>336722.24</v>
      </c>
      <c r="C23" s="16">
        <v>332981.09000000003</v>
      </c>
      <c r="D23" s="16">
        <f>+'Budget Summary '!B17</f>
        <v>456695.81</v>
      </c>
      <c r="E23" s="16">
        <v>440011.6</v>
      </c>
      <c r="F23" s="17">
        <f>+'Budget Summary '!C17</f>
        <v>481609.48</v>
      </c>
      <c r="G23" s="16"/>
      <c r="H23" s="16"/>
      <c r="I23" s="8"/>
    </row>
    <row r="24" spans="1:9" ht="15.75" x14ac:dyDescent="0.25">
      <c r="A24" s="8" t="s">
        <v>62</v>
      </c>
      <c r="B24" s="48">
        <v>480187</v>
      </c>
      <c r="C24" s="16">
        <v>486699</v>
      </c>
      <c r="D24" s="16">
        <f>+'Budget Summary '!B55</f>
        <v>501895</v>
      </c>
      <c r="E24" s="16">
        <v>501895</v>
      </c>
      <c r="F24" s="17">
        <f>+'Budget Summary '!C55</f>
        <v>498422</v>
      </c>
      <c r="G24" s="16"/>
      <c r="H24" s="16"/>
      <c r="I24" s="8"/>
    </row>
    <row r="25" spans="1:9" ht="15.75" x14ac:dyDescent="0.25">
      <c r="A25" s="8" t="s">
        <v>63</v>
      </c>
      <c r="B25" s="48">
        <v>4242901.18</v>
      </c>
      <c r="C25" s="16">
        <v>4316184</v>
      </c>
      <c r="D25" s="16">
        <f>+'Budget Summary '!B56</f>
        <v>4346158</v>
      </c>
      <c r="E25" s="16">
        <v>2173079</v>
      </c>
      <c r="F25" s="16">
        <v>0</v>
      </c>
      <c r="G25" s="16"/>
      <c r="H25" s="16"/>
      <c r="I25" s="8"/>
    </row>
    <row r="26" spans="1:9" ht="15.75" x14ac:dyDescent="0.25">
      <c r="A26" s="9" t="s">
        <v>64</v>
      </c>
      <c r="B26" s="48"/>
      <c r="C26" s="16"/>
      <c r="D26" s="16"/>
      <c r="E26" s="16"/>
      <c r="F26" s="16"/>
      <c r="G26" s="16"/>
      <c r="H26" s="16"/>
      <c r="I26" s="8"/>
    </row>
    <row r="27" spans="1:9" ht="15.75" x14ac:dyDescent="0.25">
      <c r="A27" s="8" t="s">
        <v>65</v>
      </c>
      <c r="B27" s="48">
        <v>17423.900000000001</v>
      </c>
      <c r="C27" s="16">
        <v>25528.94</v>
      </c>
      <c r="D27" s="16">
        <f>+'Budget Summary '!B18</f>
        <v>27050.11</v>
      </c>
      <c r="E27" s="16">
        <v>9105.42</v>
      </c>
      <c r="F27" s="16">
        <f>+'Budget Summary '!C18</f>
        <v>28862.74</v>
      </c>
      <c r="G27" s="16"/>
      <c r="H27" s="16"/>
      <c r="I27" s="8"/>
    </row>
    <row r="28" spans="1:9" ht="15.75" x14ac:dyDescent="0.25">
      <c r="A28" s="8" t="s">
        <v>66</v>
      </c>
      <c r="B28" s="48">
        <v>25000</v>
      </c>
      <c r="C28" s="16">
        <v>25000</v>
      </c>
      <c r="D28" s="16">
        <f>+'Budget Summary '!B19</f>
        <v>25000</v>
      </c>
      <c r="E28" s="16">
        <v>0</v>
      </c>
      <c r="F28" s="16">
        <f>+'Budget Summary '!C19</f>
        <v>25000</v>
      </c>
      <c r="G28" s="16"/>
      <c r="H28" s="16"/>
      <c r="I28" s="8"/>
    </row>
    <row r="29" spans="1:9" ht="15.75" x14ac:dyDescent="0.25">
      <c r="A29" s="8" t="s">
        <v>67</v>
      </c>
      <c r="B29" s="48">
        <v>308743.92</v>
      </c>
      <c r="C29" s="16">
        <v>316083</v>
      </c>
      <c r="D29" s="16">
        <f>+'Budget Summary '!B20</f>
        <v>326615</v>
      </c>
      <c r="E29" s="16">
        <v>169991.37</v>
      </c>
      <c r="F29" s="16">
        <f>+'Budget Summary '!C20</f>
        <v>355595</v>
      </c>
      <c r="G29" s="16"/>
      <c r="H29" s="16"/>
      <c r="I29" s="8"/>
    </row>
    <row r="30" spans="1:9" ht="15.75" x14ac:dyDescent="0.25">
      <c r="A30" s="8" t="s">
        <v>94</v>
      </c>
      <c r="B30" s="48">
        <v>128582.64</v>
      </c>
      <c r="C30" s="16">
        <v>147479.63</v>
      </c>
      <c r="D30" s="16">
        <f>+'Budget Summary '!B21</f>
        <v>153317.85999999999</v>
      </c>
      <c r="E30" s="16">
        <v>60585.93</v>
      </c>
      <c r="F30" s="16">
        <f>+'Budget Summary '!C21</f>
        <v>160684.1</v>
      </c>
      <c r="G30" s="16"/>
      <c r="H30" s="16"/>
      <c r="I30" s="8"/>
    </row>
    <row r="31" spans="1:9" ht="15.75" x14ac:dyDescent="0.25">
      <c r="A31" s="8" t="s">
        <v>68</v>
      </c>
      <c r="B31" s="48">
        <v>89284.17</v>
      </c>
      <c r="C31" s="16">
        <v>70725</v>
      </c>
      <c r="D31" s="16">
        <f>+'Budget Summary '!B22+'Budget Summary '!B23+'Budget Summary '!B24</f>
        <v>71225</v>
      </c>
      <c r="E31" s="16">
        <v>53114.28</v>
      </c>
      <c r="F31" s="16">
        <f>+'Budget Summary '!C22+'Budget Summary '!C23+'Budget Summary '!C24</f>
        <v>73725</v>
      </c>
      <c r="G31" s="16"/>
      <c r="H31" s="16"/>
      <c r="I31" s="8"/>
    </row>
    <row r="32" spans="1:9" ht="15.75" x14ac:dyDescent="0.25">
      <c r="A32" s="8" t="s">
        <v>69</v>
      </c>
      <c r="B32" s="48"/>
      <c r="C32" s="16"/>
      <c r="D32" s="16"/>
      <c r="E32" s="16"/>
      <c r="F32" s="16"/>
      <c r="G32" s="16"/>
      <c r="H32" s="16"/>
      <c r="I32" s="8"/>
    </row>
    <row r="33" spans="1:9" ht="15.75" x14ac:dyDescent="0.25">
      <c r="A33" s="9" t="s">
        <v>70</v>
      </c>
      <c r="B33" s="48"/>
      <c r="C33" s="16"/>
      <c r="D33" s="16"/>
      <c r="E33" s="16"/>
      <c r="F33" s="16"/>
      <c r="G33" s="16"/>
      <c r="H33" s="16"/>
      <c r="I33" s="8"/>
    </row>
    <row r="34" spans="1:9" ht="16.5" thickBot="1" x14ac:dyDescent="0.3">
      <c r="A34" s="19" t="s">
        <v>71</v>
      </c>
      <c r="B34" s="20">
        <v>667175</v>
      </c>
      <c r="C34" s="20">
        <v>667175</v>
      </c>
      <c r="D34" s="20">
        <f>+'Budget Summary '!B50</f>
        <v>542000</v>
      </c>
      <c r="E34" s="20">
        <v>0</v>
      </c>
      <c r="F34" s="20">
        <f>+'Budget Summary '!C25</f>
        <v>542000</v>
      </c>
      <c r="G34" s="21"/>
      <c r="H34" s="21"/>
      <c r="I34" s="19"/>
    </row>
    <row r="35" spans="1:9" ht="15.75" x14ac:dyDescent="0.25">
      <c r="A35" s="8" t="s">
        <v>92</v>
      </c>
      <c r="B35" s="16">
        <f>SUM(B8:B34)-B24-B25</f>
        <v>4953176.6700000018</v>
      </c>
      <c r="C35" s="16">
        <f>SUM(C8:C34)-C24-C25</f>
        <v>5127050.18</v>
      </c>
      <c r="D35" s="16">
        <f t="shared" ref="D35:F35" si="0">SUM(D8:D34)-D24-D25</f>
        <v>5304206.629999999</v>
      </c>
      <c r="E35" s="16">
        <f t="shared" si="0"/>
        <v>2449584.5299999993</v>
      </c>
      <c r="F35" s="16">
        <f t="shared" si="0"/>
        <v>5781320.8499999996</v>
      </c>
      <c r="G35" s="16"/>
      <c r="H35" s="16"/>
      <c r="I35" s="8"/>
    </row>
    <row r="36" spans="1:9" ht="15.75" x14ac:dyDescent="0.25">
      <c r="A36" s="8"/>
      <c r="B36" s="31"/>
      <c r="C36" s="31"/>
      <c r="D36" s="31"/>
      <c r="E36" s="31"/>
      <c r="F36" s="31"/>
      <c r="G36" s="16"/>
      <c r="H36" s="16"/>
      <c r="I36" s="32"/>
    </row>
    <row r="37" spans="1:9" ht="15.75" x14ac:dyDescent="0.25">
      <c r="A37" s="22" t="s">
        <v>72</v>
      </c>
      <c r="B37" s="16">
        <f>+B24+B35+B25</f>
        <v>9676264.8500000015</v>
      </c>
      <c r="C37" s="16">
        <f>+C24+C35+C25</f>
        <v>9929933.1799999997</v>
      </c>
      <c r="D37" s="16">
        <f t="shared" ref="D37:F37" si="1">+D24+D35+D25</f>
        <v>10152259.629999999</v>
      </c>
      <c r="E37" s="16">
        <f t="shared" si="1"/>
        <v>5124558.5299999993</v>
      </c>
      <c r="F37" s="16">
        <f t="shared" si="1"/>
        <v>6279742.8499999996</v>
      </c>
      <c r="G37" s="16"/>
      <c r="H37" s="16"/>
      <c r="I37" s="33"/>
    </row>
  </sheetData>
  <mergeCells count="3">
    <mergeCell ref="A1:I1"/>
    <mergeCell ref="A2:I2"/>
    <mergeCell ref="A3:I3"/>
  </mergeCells>
  <phoneticPr fontId="14" type="noConversion"/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Summary </vt:lpstr>
      <vt:lpstr>Roll up Budget</vt:lpstr>
      <vt:lpstr>Summary Appropriations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Lajoie</dc:creator>
  <cp:lastModifiedBy>Dennis Lajoie</cp:lastModifiedBy>
  <cp:lastPrinted>2023-02-23T19:13:04Z</cp:lastPrinted>
  <dcterms:created xsi:type="dcterms:W3CDTF">2018-01-08T20:32:57Z</dcterms:created>
  <dcterms:modified xsi:type="dcterms:W3CDTF">2023-03-09T21:38:34Z</dcterms:modified>
</cp:coreProperties>
</file>