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jo\Documents\budgets\2021-2022 Budget Fy22\Full Town Budget\"/>
    </mc:Choice>
  </mc:AlternateContent>
  <xr:revisionPtr revIDLastSave="0" documentId="13_ncr:1_{559559F9-5128-43F5-8BEE-0FC0FEC73B0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Summary " sheetId="1" r:id="rId1"/>
    <sheet name="Roll up Budget" sheetId="3" r:id="rId2"/>
    <sheet name="Summary Appropriations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E58" i="1" s="1"/>
  <c r="E16" i="3" l="1"/>
  <c r="F16" i="3" s="1"/>
  <c r="D57" i="1"/>
  <c r="E57" i="1" s="1"/>
  <c r="F17" i="3"/>
  <c r="E10" i="3"/>
  <c r="E20" i="3" s="1"/>
  <c r="D10" i="3"/>
  <c r="E35" i="2"/>
  <c r="E37" i="2" s="1"/>
  <c r="F31" i="2"/>
  <c r="D31" i="2"/>
  <c r="F30" i="2"/>
  <c r="D30" i="2"/>
  <c r="F29" i="2"/>
  <c r="D29" i="2"/>
  <c r="F28" i="2"/>
  <c r="D28" i="2"/>
  <c r="F27" i="2"/>
  <c r="D27" i="2"/>
  <c r="D25" i="2"/>
  <c r="F24" i="2"/>
  <c r="D24" i="2"/>
  <c r="F23" i="2"/>
  <c r="D23" i="2"/>
  <c r="F21" i="2"/>
  <c r="D21" i="2"/>
  <c r="F20" i="2"/>
  <c r="D20" i="2"/>
  <c r="D19" i="2"/>
  <c r="D17" i="2"/>
  <c r="D16" i="2"/>
  <c r="D15" i="2"/>
  <c r="D14" i="2"/>
  <c r="D13" i="2"/>
  <c r="D12" i="2"/>
  <c r="D10" i="2"/>
  <c r="D9" i="2"/>
  <c r="D8" i="2"/>
  <c r="F19" i="2"/>
  <c r="F17" i="2"/>
  <c r="F16" i="2"/>
  <c r="F15" i="2"/>
  <c r="F14" i="2"/>
  <c r="F13" i="2"/>
  <c r="F12" i="2"/>
  <c r="F10" i="2"/>
  <c r="F9" i="2"/>
  <c r="F8" i="2"/>
  <c r="F10" i="3" l="1"/>
  <c r="G10" i="3" s="1"/>
  <c r="D20" i="3" l="1"/>
  <c r="F20" i="3" s="1"/>
  <c r="G20" i="3" l="1"/>
  <c r="D55" i="1"/>
  <c r="E55" i="1" l="1"/>
  <c r="C27" i="1" l="1"/>
  <c r="C54" i="1" l="1"/>
  <c r="E9" i="3"/>
  <c r="C51" i="1"/>
  <c r="D49" i="1"/>
  <c r="E49" i="1" s="1"/>
  <c r="D50" i="1"/>
  <c r="E50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30" i="1"/>
  <c r="E30" i="1" s="1"/>
  <c r="E16" i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4" i="1"/>
  <c r="E24" i="1" s="1"/>
  <c r="D25" i="1"/>
  <c r="E25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6" i="1"/>
  <c r="E6" i="1" s="1"/>
  <c r="F34" i="2" l="1"/>
  <c r="F35" i="2" s="1"/>
  <c r="F37" i="2" s="1"/>
  <c r="C56" i="1"/>
  <c r="C59" i="1" s="1"/>
  <c r="E18" i="3"/>
  <c r="E19" i="3" s="1"/>
  <c r="E21" i="3" s="1"/>
  <c r="E11" i="3"/>
  <c r="G17" i="3"/>
  <c r="B20" i="3" l="1"/>
  <c r="G16" i="3" l="1"/>
  <c r="C24" i="2"/>
  <c r="C23" i="2" l="1"/>
  <c r="D23" i="1" l="1"/>
  <c r="E23" i="1" s="1"/>
  <c r="C28" i="2"/>
  <c r="B17" i="3" l="1"/>
  <c r="B31" i="2" l="1"/>
  <c r="B35" i="2" l="1"/>
  <c r="B37" i="2" s="1"/>
  <c r="B51" i="1" l="1"/>
  <c r="D34" i="2" s="1"/>
  <c r="D35" i="2" s="1"/>
  <c r="D37" i="2" s="1"/>
  <c r="B26" i="1" l="1"/>
  <c r="D26" i="1" s="1"/>
  <c r="E26" i="1" s="1"/>
  <c r="E51" i="1"/>
  <c r="B27" i="1" l="1"/>
  <c r="C34" i="2"/>
  <c r="B54" i="1" l="1"/>
  <c r="D54" i="1" s="1"/>
  <c r="E54" i="1" s="1"/>
  <c r="D9" i="3"/>
  <c r="C11" i="3"/>
  <c r="C35" i="2"/>
  <c r="C37" i="2" s="1"/>
  <c r="C18" i="3"/>
  <c r="B56" i="1" l="1"/>
  <c r="F9" i="3"/>
  <c r="G9" i="3" s="1"/>
  <c r="D18" i="3"/>
  <c r="D11" i="3"/>
  <c r="C19" i="3"/>
  <c r="D56" i="1" l="1"/>
  <c r="E56" i="1" s="1"/>
  <c r="B59" i="1"/>
  <c r="D59" i="1" s="1"/>
  <c r="E59" i="1" s="1"/>
  <c r="D19" i="3"/>
  <c r="D21" i="3" s="1"/>
  <c r="F18" i="3"/>
  <c r="G18" i="3" s="1"/>
  <c r="C21" i="3"/>
  <c r="D27" i="1" l="1"/>
  <c r="E27" i="1" s="1"/>
  <c r="B18" i="3" l="1"/>
  <c r="B11" i="3"/>
  <c r="F11" i="3" l="1"/>
  <c r="G11" i="3" s="1"/>
  <c r="B19" i="3"/>
  <c r="F19" i="3" l="1"/>
  <c r="B21" i="3"/>
  <c r="F21" i="3" l="1"/>
  <c r="G21" i="3" s="1"/>
  <c r="G19" i="3"/>
</calcChain>
</file>

<file path=xl/sharedStrings.xml><?xml version="1.0" encoding="utf-8"?>
<sst xmlns="http://schemas.openxmlformats.org/spreadsheetml/2006/main" count="119" uniqueCount="112">
  <si>
    <t xml:space="preserve">Town of Norway </t>
  </si>
  <si>
    <t xml:space="preserve">Department </t>
  </si>
  <si>
    <t xml:space="preserve">Fire Department </t>
  </si>
  <si>
    <t xml:space="preserve">General Assistance </t>
  </si>
  <si>
    <t xml:space="preserve">$ Increase or 
decrease </t>
  </si>
  <si>
    <t>Admin</t>
  </si>
  <si>
    <t>Municipal Complex</t>
  </si>
  <si>
    <t xml:space="preserve">Planning and Enforcement </t>
  </si>
  <si>
    <t xml:space="preserve">Police Department </t>
  </si>
  <si>
    <t xml:space="preserve">Emergency Management </t>
  </si>
  <si>
    <t>Utilities</t>
  </si>
  <si>
    <t xml:space="preserve">Insurance </t>
  </si>
  <si>
    <t>Animal Control</t>
  </si>
  <si>
    <t xml:space="preserve">Highway and Public Works </t>
  </si>
  <si>
    <t xml:space="preserve">Norway Paris Solid Waste </t>
  </si>
  <si>
    <t>Cemeteries</t>
  </si>
  <si>
    <t>Debt Service</t>
  </si>
  <si>
    <t xml:space="preserve">Provider Agencies </t>
  </si>
  <si>
    <t xml:space="preserve">Norway Library </t>
  </si>
  <si>
    <t>Parks and Rec</t>
  </si>
  <si>
    <t xml:space="preserve">Lakes Association </t>
  </si>
  <si>
    <t xml:space="preserve">Norway Paris TV </t>
  </si>
  <si>
    <t xml:space="preserve">  Road Improvements </t>
  </si>
  <si>
    <t xml:space="preserve">  GIS Mapping</t>
  </si>
  <si>
    <t xml:space="preserve">  Highway Truck &amp; Plow</t>
  </si>
  <si>
    <t xml:space="preserve">  Highway Equipment </t>
  </si>
  <si>
    <t xml:space="preserve">Capital Account/Reserves </t>
  </si>
  <si>
    <t xml:space="preserve">  Safe</t>
  </si>
  <si>
    <t xml:space="preserve">  Fire Sub</t>
  </si>
  <si>
    <t xml:space="preserve">  Sidewalk</t>
  </si>
  <si>
    <t xml:space="preserve">  Opera House Tower Roof </t>
  </si>
  <si>
    <t xml:space="preserve">  Fire Truck </t>
  </si>
  <si>
    <t xml:space="preserve">  Fire Equipment </t>
  </si>
  <si>
    <t xml:space="preserve">County Government </t>
  </si>
  <si>
    <t xml:space="preserve">MSAD17 </t>
  </si>
  <si>
    <t xml:space="preserve">Total </t>
  </si>
  <si>
    <t>% Increase or 
decrease</t>
  </si>
  <si>
    <t xml:space="preserve">  Future Highway Garage </t>
  </si>
  <si>
    <t xml:space="preserve">Anticipated Revenues </t>
  </si>
  <si>
    <t xml:space="preserve">  Municipal Building </t>
  </si>
  <si>
    <t xml:space="preserve">  Cemeteries </t>
  </si>
  <si>
    <t xml:space="preserve">  Dangerous Buildings</t>
  </si>
  <si>
    <t xml:space="preserve">Economic and Comm. Dev. </t>
  </si>
  <si>
    <t xml:space="preserve">Total Municipal Government </t>
  </si>
  <si>
    <t>Summary of Appropriations</t>
  </si>
  <si>
    <t xml:space="preserve">Actual </t>
  </si>
  <si>
    <t>Manager</t>
  </si>
  <si>
    <t xml:space="preserve">Budget Comm. </t>
  </si>
  <si>
    <t>Select Board</t>
  </si>
  <si>
    <t>Voted</t>
  </si>
  <si>
    <t>100 ADMINISTRATIVE</t>
  </si>
  <si>
    <t xml:space="preserve">   GENERAL ADM</t>
  </si>
  <si>
    <t xml:space="preserve">   MUNICIPAL COMPLEX</t>
  </si>
  <si>
    <t xml:space="preserve">   PLANNING &amp; ENFORCEMENT</t>
  </si>
  <si>
    <t>200 PROTECTION</t>
  </si>
  <si>
    <t xml:space="preserve">   POLICE</t>
  </si>
  <si>
    <t xml:space="preserve">   FIRE DEPARTMENT</t>
  </si>
  <si>
    <t xml:space="preserve">   UTILITIES</t>
  </si>
  <si>
    <t xml:space="preserve">   ANIMAL CONTROL</t>
  </si>
  <si>
    <t xml:space="preserve">   INSURANCE</t>
  </si>
  <si>
    <t>300 PUBLIC WORKS</t>
  </si>
  <si>
    <t xml:space="preserve">   HIGHWAY</t>
  </si>
  <si>
    <t xml:space="preserve">   SOLID WASTE</t>
  </si>
  <si>
    <t xml:space="preserve">   CEMETERIES</t>
  </si>
  <si>
    <t>400 FIXED COSTS</t>
  </si>
  <si>
    <t xml:space="preserve">   DEBT SERVICE</t>
  </si>
  <si>
    <t xml:space="preserve">   COUNTY TAX</t>
  </si>
  <si>
    <t xml:space="preserve">   S.A.D.  #17</t>
  </si>
  <si>
    <t>500 SOCIAL SERVICES</t>
  </si>
  <si>
    <t xml:space="preserve">   GENERAL ASSISTANCE</t>
  </si>
  <si>
    <t xml:space="preserve">   PROVIDER AGENCIES</t>
  </si>
  <si>
    <t xml:space="preserve">   LIBRARY</t>
  </si>
  <si>
    <t xml:space="preserve">   COMMUNITY PRESERVATION </t>
  </si>
  <si>
    <t xml:space="preserve">        and DEVELOPMENT</t>
  </si>
  <si>
    <t>600 CAPITAL &amp; PROJECTS</t>
  </si>
  <si>
    <t xml:space="preserve">   CAPITAL </t>
  </si>
  <si>
    <t>with school and county</t>
  </si>
  <si>
    <t xml:space="preserve">Budget Summary </t>
  </si>
  <si>
    <t>$</t>
  </si>
  <si>
    <t>%</t>
  </si>
  <si>
    <t>Increase/decrease</t>
  </si>
  <si>
    <t xml:space="preserve">Town </t>
  </si>
  <si>
    <t>Appropriations</t>
  </si>
  <si>
    <t>Revenues</t>
  </si>
  <si>
    <t>Town, County and School</t>
  </si>
  <si>
    <t>County Tax</t>
  </si>
  <si>
    <t xml:space="preserve">SAD 17 School Assessment  </t>
  </si>
  <si>
    <t xml:space="preserve">Town Government </t>
  </si>
  <si>
    <t>Less Revenues</t>
  </si>
  <si>
    <t xml:space="preserve">   EMERGENCY MANAGEMENT</t>
  </si>
  <si>
    <t xml:space="preserve">  Bridge Repair/Replacement/Culverts</t>
  </si>
  <si>
    <t xml:space="preserve">  Tree removal, Replace &amp; Pruning</t>
  </si>
  <si>
    <t xml:space="preserve">  Computers &amp; Office Equipment</t>
  </si>
  <si>
    <t xml:space="preserve">  Parking lots, Playgrounds and Parks </t>
  </si>
  <si>
    <t xml:space="preserve">  Community &amp; Economic Development</t>
  </si>
  <si>
    <t xml:space="preserve">  Revaluation</t>
  </si>
  <si>
    <t xml:space="preserve">  Police Station </t>
  </si>
  <si>
    <t>Muncipal Budget</t>
  </si>
  <si>
    <t>Approved</t>
  </si>
  <si>
    <t>FY21</t>
  </si>
  <si>
    <t>6 Mo. YTD</t>
  </si>
  <si>
    <t xml:space="preserve">Proposed </t>
  </si>
  <si>
    <t xml:space="preserve">  PARKS &amp; RECREATION</t>
  </si>
  <si>
    <t>Total Net Municipal Government</t>
  </si>
  <si>
    <t>Budget FY22- 7/1/2021 to 6/30/2022</t>
  </si>
  <si>
    <t>FY22  Budget 7/1/2021 - 6/30/2022</t>
  </si>
  <si>
    <t xml:space="preserve">Approved </t>
  </si>
  <si>
    <t>FY22 Budget - 7/1/2021 to 6/30/2022</t>
  </si>
  <si>
    <t xml:space="preserve">Budget </t>
  </si>
  <si>
    <t>FY22</t>
  </si>
  <si>
    <t>Town, County and MSAD17</t>
  </si>
  <si>
    <t>Town Budget Summary as Approved at Town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</si>
</sst>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1" xfId="0" applyFont="1" applyBorder="1"/>
    <xf numFmtId="44" fontId="2" fillId="0" borderId="0" xfId="1" applyFont="1"/>
    <xf numFmtId="0" fontId="3" fillId="0" borderId="1" xfId="0" applyFont="1" applyBorder="1" applyAlignment="1">
      <alignment horizontal="center" wrapText="1"/>
    </xf>
    <xf numFmtId="44" fontId="2" fillId="0" borderId="2" xfId="1" applyFont="1" applyBorder="1"/>
    <xf numFmtId="44" fontId="2" fillId="0" borderId="0" xfId="0" applyNumberFormat="1" applyFont="1"/>
    <xf numFmtId="0" fontId="5" fillId="0" borderId="0" xfId="0" applyFont="1"/>
    <xf numFmtId="44" fontId="4" fillId="0" borderId="0" xfId="1" applyFont="1"/>
    <xf numFmtId="10" fontId="3" fillId="0" borderId="1" xfId="2" applyNumberFormat="1" applyFont="1" applyBorder="1" applyAlignment="1">
      <alignment horizontal="center" wrapText="1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/>
    <xf numFmtId="0" fontId="8" fillId="0" borderId="3" xfId="0" applyFont="1" applyBorder="1"/>
    <xf numFmtId="164" fontId="8" fillId="0" borderId="3" xfId="0" applyNumberFormat="1" applyFont="1" applyBorder="1"/>
    <xf numFmtId="0" fontId="8" fillId="0" borderId="3" xfId="0" applyFont="1" applyBorder="1" applyAlignment="1">
      <alignment horizontal="center"/>
    </xf>
    <xf numFmtId="44" fontId="8" fillId="0" borderId="0" xfId="1" applyFont="1" applyAlignment="1">
      <alignment horizontal="center"/>
    </xf>
    <xf numFmtId="44" fontId="10" fillId="0" borderId="0" xfId="1" applyFont="1" applyAlignment="1">
      <alignment horizontal="center" vertical="top"/>
    </xf>
    <xf numFmtId="44" fontId="8" fillId="0" borderId="0" xfId="1" applyFont="1"/>
    <xf numFmtId="0" fontId="8" fillId="0" borderId="1" xfId="0" applyFont="1" applyBorder="1"/>
    <xf numFmtId="44" fontId="8" fillId="0" borderId="4" xfId="1" applyFont="1" applyBorder="1" applyAlignment="1">
      <alignment horizontal="center"/>
    </xf>
    <xf numFmtId="44" fontId="8" fillId="0" borderId="5" xfId="1" applyFont="1" applyBorder="1" applyAlignment="1">
      <alignment horizontal="center"/>
    </xf>
    <xf numFmtId="3" fontId="8" fillId="0" borderId="0" xfId="0" applyNumberFormat="1" applyFont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165" fontId="8" fillId="0" borderId="0" xfId="0" applyNumberFormat="1" applyFont="1"/>
    <xf numFmtId="44" fontId="8" fillId="0" borderId="0" xfId="1" applyFont="1" applyAlignment="1">
      <alignment horizontal="right"/>
    </xf>
    <xf numFmtId="44" fontId="8" fillId="0" borderId="2" xfId="1" applyFont="1" applyBorder="1"/>
    <xf numFmtId="44" fontId="8" fillId="0" borderId="2" xfId="1" applyFont="1" applyBorder="1" applyAlignment="1">
      <alignment horizontal="center"/>
    </xf>
    <xf numFmtId="44" fontId="8" fillId="0" borderId="2" xfId="1" applyFont="1" applyBorder="1" applyAlignment="1">
      <alignment horizontal="right"/>
    </xf>
    <xf numFmtId="44" fontId="11" fillId="0" borderId="0" xfId="1" applyFont="1" applyAlignment="1">
      <alignment horizontal="center"/>
    </xf>
    <xf numFmtId="10" fontId="8" fillId="0" borderId="0" xfId="2" applyNumberFormat="1" applyFont="1"/>
    <xf numFmtId="165" fontId="8" fillId="0" borderId="0" xfId="0" applyNumberFormat="1" applyFont="1" applyAlignment="1">
      <alignment horizontal="right"/>
    </xf>
    <xf numFmtId="44" fontId="9" fillId="0" borderId="0" xfId="0" applyNumberFormat="1" applyFont="1"/>
    <xf numFmtId="44" fontId="12" fillId="0" borderId="0" xfId="1" applyFont="1"/>
    <xf numFmtId="44" fontId="2" fillId="0" borderId="0" xfId="2" applyNumberFormat="1" applyFont="1"/>
    <xf numFmtId="10" fontId="8" fillId="0" borderId="0" xfId="2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44" fontId="4" fillId="0" borderId="2" xfId="2" applyNumberFormat="1" applyFont="1" applyBorder="1"/>
    <xf numFmtId="10" fontId="3" fillId="0" borderId="0" xfId="2" applyNumberFormat="1" applyFont="1" applyAlignment="1">
      <alignment horizontal="center"/>
    </xf>
    <xf numFmtId="0" fontId="4" fillId="0" borderId="6" xfId="0" applyFont="1" applyBorder="1"/>
    <xf numFmtId="44" fontId="2" fillId="0" borderId="7" xfId="1" applyFont="1" applyBorder="1"/>
    <xf numFmtId="10" fontId="2" fillId="0" borderId="8" xfId="2" applyNumberFormat="1" applyFont="1" applyBorder="1" applyAlignment="1">
      <alignment horizontal="center"/>
    </xf>
    <xf numFmtId="0" fontId="2" fillId="0" borderId="9" xfId="0" applyFont="1" applyBorder="1"/>
    <xf numFmtId="10" fontId="2" fillId="0" borderId="10" xfId="2" applyNumberFormat="1" applyFont="1" applyBorder="1" applyAlignment="1">
      <alignment horizontal="center"/>
    </xf>
    <xf numFmtId="10" fontId="2" fillId="0" borderId="11" xfId="2" applyNumberFormat="1" applyFont="1" applyBorder="1" applyAlignment="1">
      <alignment horizontal="center"/>
    </xf>
    <xf numFmtId="0" fontId="2" fillId="0" borderId="12" xfId="0" applyFont="1" applyBorder="1"/>
    <xf numFmtId="44" fontId="4" fillId="0" borderId="13" xfId="1" applyFont="1" applyBorder="1"/>
    <xf numFmtId="10" fontId="11" fillId="0" borderId="0" xfId="2" applyNumberFormat="1" applyFont="1" applyAlignment="1">
      <alignment horizontal="center"/>
    </xf>
    <xf numFmtId="10" fontId="9" fillId="0" borderId="0" xfId="2" applyNumberFormat="1" applyFont="1" applyAlignment="1">
      <alignment horizontal="center"/>
    </xf>
    <xf numFmtId="10" fontId="9" fillId="0" borderId="2" xfId="2" applyNumberFormat="1" applyFont="1" applyBorder="1" applyAlignment="1">
      <alignment horizontal="center"/>
    </xf>
    <xf numFmtId="0" fontId="11" fillId="0" borderId="0" xfId="0" applyFont="1"/>
    <xf numFmtId="44" fontId="2" fillId="0" borderId="0" xfId="1" applyFont="1" applyBorder="1"/>
    <xf numFmtId="44" fontId="8" fillId="0" borderId="0" xfId="2" applyNumberFormat="1" applyFont="1"/>
    <xf numFmtId="44" fontId="8" fillId="0" borderId="2" xfId="2" applyNumberFormat="1" applyFont="1" applyBorder="1"/>
    <xf numFmtId="44" fontId="2" fillId="0" borderId="2" xfId="1" applyFont="1" applyFill="1" applyBorder="1"/>
    <xf numFmtId="44" fontId="8" fillId="0" borderId="0" xfId="1" applyFont="1" applyFill="1" applyBorder="1" applyAlignment="1">
      <alignment horizontal="center"/>
    </xf>
    <xf numFmtId="0" fontId="2" fillId="0" borderId="15" xfId="0" applyFont="1" applyBorder="1"/>
    <xf numFmtId="44" fontId="2" fillId="0" borderId="3" xfId="1" applyFont="1" applyBorder="1"/>
    <xf numFmtId="0" fontId="2" fillId="0" borderId="17" xfId="0" applyFont="1" applyBorder="1"/>
    <xf numFmtId="0" fontId="2" fillId="0" borderId="20" xfId="0" applyFont="1" applyBorder="1"/>
    <xf numFmtId="44" fontId="2" fillId="0" borderId="1" xfId="1" applyFont="1" applyBorder="1"/>
    <xf numFmtId="0" fontId="3" fillId="0" borderId="17" xfId="0" applyFont="1" applyBorder="1"/>
    <xf numFmtId="10" fontId="3" fillId="0" borderId="14" xfId="2" applyNumberFormat="1" applyFont="1" applyBorder="1" applyAlignment="1">
      <alignment horizontal="center"/>
    </xf>
    <xf numFmtId="44" fontId="8" fillId="0" borderId="0" xfId="0" applyNumberFormat="1" applyFont="1"/>
    <xf numFmtId="10" fontId="11" fillId="0" borderId="0" xfId="2" applyNumberFormat="1" applyFont="1" applyBorder="1" applyAlignment="1">
      <alignment horizontal="center"/>
    </xf>
    <xf numFmtId="10" fontId="11" fillId="0" borderId="21" xfId="2" applyNumberFormat="1" applyFont="1" applyBorder="1" applyAlignment="1">
      <alignment horizontal="center"/>
    </xf>
    <xf numFmtId="44" fontId="2" fillId="0" borderId="0" xfId="1" applyFont="1" applyFill="1"/>
    <xf numFmtId="0" fontId="3" fillId="0" borderId="1" xfId="0" applyFont="1" applyFill="1" applyBorder="1" applyAlignment="1">
      <alignment horizontal="center"/>
    </xf>
    <xf numFmtId="44" fontId="2" fillId="0" borderId="0" xfId="2" applyNumberFormat="1" applyFont="1" applyFill="1"/>
    <xf numFmtId="0" fontId="2" fillId="0" borderId="0" xfId="0" applyFont="1" applyFill="1"/>
    <xf numFmtId="44" fontId="13" fillId="0" borderId="0" xfId="1" applyFont="1" applyFill="1"/>
    <xf numFmtId="0" fontId="9" fillId="0" borderId="0" xfId="0" applyFont="1" applyFill="1" applyAlignment="1">
      <alignment horizontal="center"/>
    </xf>
    <xf numFmtId="0" fontId="8" fillId="0" borderId="3" xfId="0" applyFont="1" applyFill="1" applyBorder="1"/>
    <xf numFmtId="44" fontId="10" fillId="0" borderId="0" xfId="1" applyFont="1" applyFill="1" applyAlignment="1">
      <alignment horizontal="center" vertical="top"/>
    </xf>
    <xf numFmtId="44" fontId="8" fillId="0" borderId="0" xfId="1" applyFont="1" applyFill="1" applyAlignment="1">
      <alignment horizontal="center"/>
    </xf>
    <xf numFmtId="44" fontId="8" fillId="0" borderId="0" xfId="1" applyFont="1" applyFill="1"/>
    <xf numFmtId="44" fontId="8" fillId="0" borderId="3" xfId="0" applyNumberFormat="1" applyFont="1" applyBorder="1"/>
    <xf numFmtId="10" fontId="2" fillId="0" borderId="0" xfId="2" applyNumberFormat="1" applyFont="1" applyFill="1" applyAlignment="1">
      <alignment horizontal="center"/>
    </xf>
    <xf numFmtId="44" fontId="2" fillId="0" borderId="0" xfId="1" applyFont="1" applyFill="1" applyBorder="1"/>
    <xf numFmtId="0" fontId="3" fillId="0" borderId="1" xfId="0" applyFont="1" applyFill="1" applyBorder="1" applyAlignment="1">
      <alignment horizontal="center"/>
    </xf>
    <xf numFmtId="44" fontId="2" fillId="0" borderId="13" xfId="1" applyFont="1" applyBorder="1"/>
    <xf numFmtId="44" fontId="2" fillId="0" borderId="13" xfId="1" applyFont="1" applyFill="1" applyBorder="1"/>
    <xf numFmtId="0" fontId="2" fillId="0" borderId="0" xfId="0" applyFont="1" applyBorder="1"/>
    <xf numFmtId="10" fontId="3" fillId="0" borderId="19" xfId="2" applyNumberFormat="1" applyFont="1" applyFill="1" applyBorder="1" applyAlignment="1">
      <alignment horizontal="center"/>
    </xf>
    <xf numFmtId="44" fontId="4" fillId="0" borderId="0" xfId="1" applyFont="1" applyBorder="1"/>
    <xf numFmtId="10" fontId="3" fillId="0" borderId="0" xfId="2" applyNumberFormat="1" applyFont="1" applyBorder="1" applyAlignment="1">
      <alignment horizontal="center"/>
    </xf>
    <xf numFmtId="10" fontId="4" fillId="0" borderId="16" xfId="2" applyNumberFormat="1" applyFont="1" applyBorder="1" applyAlignment="1">
      <alignment horizontal="center"/>
    </xf>
    <xf numFmtId="10" fontId="4" fillId="0" borderId="22" xfId="2" applyNumberFormat="1" applyFont="1" applyBorder="1" applyAlignment="1">
      <alignment horizontal="center"/>
    </xf>
    <xf numFmtId="44" fontId="14" fillId="0" borderId="3" xfId="1" applyFont="1" applyBorder="1"/>
    <xf numFmtId="44" fontId="14" fillId="0" borderId="13" xfId="1" applyFont="1" applyBorder="1"/>
    <xf numFmtId="44" fontId="14" fillId="0" borderId="0" xfId="1" applyFont="1" applyBorder="1"/>
    <xf numFmtId="44" fontId="3" fillId="0" borderId="0" xfId="1" applyFont="1" applyBorder="1"/>
    <xf numFmtId="44" fontId="14" fillId="0" borderId="2" xfId="1" applyFont="1" applyBorder="1"/>
    <xf numFmtId="10" fontId="3" fillId="0" borderId="18" xfId="2" applyNumberFormat="1" applyFont="1" applyFill="1" applyBorder="1" applyAlignment="1">
      <alignment horizontal="center"/>
    </xf>
    <xf numFmtId="10" fontId="3" fillId="0" borderId="23" xfId="2" applyNumberFormat="1" applyFont="1" applyFill="1" applyBorder="1" applyAlignment="1">
      <alignment horizontal="center"/>
    </xf>
    <xf numFmtId="44" fontId="4" fillId="0" borderId="24" xfId="1" applyFont="1" applyBorder="1"/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topLeftCell="A57" zoomScale="110" zoomScaleNormal="110" workbookViewId="0">
      <selection activeCell="A60" sqref="A60"/>
    </sheetView>
  </sheetViews>
  <sheetFormatPr defaultRowHeight="14.5" x14ac:dyDescent="0.35"/>
  <cols>
    <col min="1" max="1" width="48.81640625" customWidth="1"/>
    <col min="2" max="3" width="21.1796875" customWidth="1"/>
    <col min="4" max="4" width="20.54296875" bestFit="1" customWidth="1"/>
    <col min="5" max="5" width="20.1796875" style="12" customWidth="1"/>
    <col min="6" max="6" width="17.54296875" bestFit="1" customWidth="1"/>
  </cols>
  <sheetData>
    <row r="1" spans="1:6" ht="18.5" x14ac:dyDescent="0.45">
      <c r="A1" s="103" t="s">
        <v>0</v>
      </c>
      <c r="B1" s="103"/>
      <c r="C1" s="103"/>
      <c r="D1" s="103"/>
      <c r="E1" s="103"/>
      <c r="F1" s="1"/>
    </row>
    <row r="2" spans="1:6" ht="18.5" x14ac:dyDescent="0.45">
      <c r="A2" s="103" t="s">
        <v>104</v>
      </c>
      <c r="B2" s="103"/>
      <c r="C2" s="103"/>
      <c r="D2" s="103"/>
      <c r="E2" s="103"/>
      <c r="F2" s="1"/>
    </row>
    <row r="3" spans="1:6" ht="19" thickBot="1" x14ac:dyDescent="0.5">
      <c r="A3" s="104" t="s">
        <v>111</v>
      </c>
      <c r="B3" s="104"/>
      <c r="C3" s="104"/>
      <c r="D3" s="104"/>
      <c r="E3" s="104"/>
      <c r="F3" s="1"/>
    </row>
    <row r="4" spans="1:6" ht="19" thickBot="1" x14ac:dyDescent="0.5">
      <c r="A4" s="86"/>
      <c r="B4" s="86"/>
      <c r="C4" s="86"/>
      <c r="D4" s="86"/>
      <c r="E4" s="86"/>
      <c r="F4" s="1"/>
    </row>
    <row r="5" spans="1:6" ht="37.5" thickBot="1" x14ac:dyDescent="0.5">
      <c r="A5" s="2" t="s">
        <v>1</v>
      </c>
      <c r="B5" s="74" t="s">
        <v>99</v>
      </c>
      <c r="C5" s="74" t="s">
        <v>109</v>
      </c>
      <c r="D5" s="4" t="s">
        <v>4</v>
      </c>
      <c r="E5" s="9" t="s">
        <v>36</v>
      </c>
      <c r="F5" s="1"/>
    </row>
    <row r="6" spans="1:6" ht="18.5" x14ac:dyDescent="0.45">
      <c r="A6" s="76" t="s">
        <v>5</v>
      </c>
      <c r="B6" s="3">
        <v>541624.02</v>
      </c>
      <c r="C6" s="73">
        <v>543473.28</v>
      </c>
      <c r="D6" s="40">
        <f>+C6-B6</f>
        <v>1849.2600000000093</v>
      </c>
      <c r="E6" s="10">
        <f>+D6/B6</f>
        <v>3.4142872762548625E-3</v>
      </c>
      <c r="F6" s="1"/>
    </row>
    <row r="7" spans="1:6" ht="18.5" x14ac:dyDescent="0.45">
      <c r="A7" s="76" t="s">
        <v>6</v>
      </c>
      <c r="B7" s="3">
        <v>46527.14</v>
      </c>
      <c r="C7" s="73">
        <v>46516.38</v>
      </c>
      <c r="D7" s="40">
        <f t="shared" ref="D7:D25" si="0">+C7-B7</f>
        <v>-10.760000000002037</v>
      </c>
      <c r="E7" s="10">
        <f t="shared" ref="E7:E27" si="1">+D7/B7</f>
        <v>-2.3126287151976324E-4</v>
      </c>
      <c r="F7" s="1"/>
    </row>
    <row r="8" spans="1:6" ht="18.5" x14ac:dyDescent="0.45">
      <c r="A8" s="76" t="s">
        <v>7</v>
      </c>
      <c r="B8" s="3">
        <v>91134.73</v>
      </c>
      <c r="C8" s="73">
        <v>90855.12</v>
      </c>
      <c r="D8" s="40">
        <f t="shared" si="0"/>
        <v>-279.61000000000058</v>
      </c>
      <c r="E8" s="10">
        <f t="shared" si="1"/>
        <v>-3.0680948964242347E-3</v>
      </c>
      <c r="F8" s="1"/>
    </row>
    <row r="9" spans="1:6" ht="18.5" x14ac:dyDescent="0.45">
      <c r="A9" s="76" t="s">
        <v>8</v>
      </c>
      <c r="B9" s="3">
        <v>896954.54</v>
      </c>
      <c r="C9" s="73">
        <v>917994.47</v>
      </c>
      <c r="D9" s="40">
        <f t="shared" si="0"/>
        <v>21039.929999999935</v>
      </c>
      <c r="E9" s="10">
        <f t="shared" si="1"/>
        <v>2.3457075093237093E-2</v>
      </c>
      <c r="F9" s="1"/>
    </row>
    <row r="10" spans="1:6" ht="18.5" x14ac:dyDescent="0.45">
      <c r="A10" s="76" t="s">
        <v>2</v>
      </c>
      <c r="B10" s="3">
        <v>303130.55</v>
      </c>
      <c r="C10" s="73">
        <v>305446.92</v>
      </c>
      <c r="D10" s="40">
        <f t="shared" si="0"/>
        <v>2316.3699999999953</v>
      </c>
      <c r="E10" s="10">
        <f t="shared" si="1"/>
        <v>7.641493079466901E-3</v>
      </c>
      <c r="F10" s="1"/>
    </row>
    <row r="11" spans="1:6" ht="18.5" x14ac:dyDescent="0.45">
      <c r="A11" s="76" t="s">
        <v>9</v>
      </c>
      <c r="B11" s="3">
        <v>1050</v>
      </c>
      <c r="C11" s="73">
        <v>1050</v>
      </c>
      <c r="D11" s="40">
        <f t="shared" si="0"/>
        <v>0</v>
      </c>
      <c r="E11" s="10">
        <f t="shared" si="1"/>
        <v>0</v>
      </c>
      <c r="F11" s="1"/>
    </row>
    <row r="12" spans="1:6" ht="18.5" x14ac:dyDescent="0.45">
      <c r="A12" s="76" t="s">
        <v>10</v>
      </c>
      <c r="B12" s="3">
        <v>176922</v>
      </c>
      <c r="C12" s="73">
        <v>170012</v>
      </c>
      <c r="D12" s="40">
        <f t="shared" si="0"/>
        <v>-6910</v>
      </c>
      <c r="E12" s="10">
        <f t="shared" si="1"/>
        <v>-3.9056759475927245E-2</v>
      </c>
      <c r="F12" s="1"/>
    </row>
    <row r="13" spans="1:6" ht="18.5" x14ac:dyDescent="0.45">
      <c r="A13" s="76" t="s">
        <v>11</v>
      </c>
      <c r="B13" s="3">
        <v>125500</v>
      </c>
      <c r="C13" s="73">
        <v>133000</v>
      </c>
      <c r="D13" s="40">
        <f t="shared" si="0"/>
        <v>7500</v>
      </c>
      <c r="E13" s="10">
        <f t="shared" si="1"/>
        <v>5.9760956175298807E-2</v>
      </c>
      <c r="F13" s="3"/>
    </row>
    <row r="14" spans="1:6" ht="18.5" x14ac:dyDescent="0.45">
      <c r="A14" s="76" t="s">
        <v>12</v>
      </c>
      <c r="B14" s="3">
        <v>14910.5</v>
      </c>
      <c r="C14" s="73">
        <v>15651.6</v>
      </c>
      <c r="D14" s="40">
        <f t="shared" si="0"/>
        <v>741.10000000000036</v>
      </c>
      <c r="E14" s="10">
        <f t="shared" si="1"/>
        <v>4.9703229267965554E-2</v>
      </c>
      <c r="F14" s="3"/>
    </row>
    <row r="15" spans="1:6" ht="18.5" x14ac:dyDescent="0.45">
      <c r="A15" s="76" t="s">
        <v>13</v>
      </c>
      <c r="B15" s="3">
        <v>1015170.16</v>
      </c>
      <c r="C15" s="73">
        <v>1036916.04</v>
      </c>
      <c r="D15" s="75">
        <f t="shared" si="0"/>
        <v>21745.880000000005</v>
      </c>
      <c r="E15" s="10">
        <f t="shared" si="1"/>
        <v>2.1420921198077772E-2</v>
      </c>
      <c r="F15" s="6"/>
    </row>
    <row r="16" spans="1:6" ht="18.5" x14ac:dyDescent="0.45">
      <c r="A16" s="76" t="s">
        <v>14</v>
      </c>
      <c r="B16" s="3">
        <v>262000</v>
      </c>
      <c r="C16" s="73">
        <v>262000</v>
      </c>
      <c r="D16" s="40">
        <v>0</v>
      </c>
      <c r="E16" s="10">
        <f t="shared" si="1"/>
        <v>0</v>
      </c>
      <c r="F16" s="1"/>
    </row>
    <row r="17" spans="1:6" ht="18.5" x14ac:dyDescent="0.45">
      <c r="A17" s="76" t="s">
        <v>15</v>
      </c>
      <c r="B17" s="3">
        <v>19272.62</v>
      </c>
      <c r="C17" s="77">
        <v>19161.71</v>
      </c>
      <c r="D17" s="40">
        <f t="shared" si="0"/>
        <v>-110.90999999999985</v>
      </c>
      <c r="E17" s="10">
        <f t="shared" si="1"/>
        <v>-5.754796182356102E-3</v>
      </c>
      <c r="F17" s="6"/>
    </row>
    <row r="18" spans="1:6" ht="18.5" x14ac:dyDescent="0.45">
      <c r="A18" s="76" t="s">
        <v>16</v>
      </c>
      <c r="B18" s="3">
        <v>335790.67</v>
      </c>
      <c r="C18" s="77">
        <v>332981.09000000003</v>
      </c>
      <c r="D18" s="40">
        <f t="shared" si="0"/>
        <v>-2809.5799999999581</v>
      </c>
      <c r="E18" s="10">
        <f t="shared" si="1"/>
        <v>-8.367057965011233E-3</v>
      </c>
      <c r="F18" s="1"/>
    </row>
    <row r="19" spans="1:6" ht="18.5" x14ac:dyDescent="0.45">
      <c r="A19" s="76" t="s">
        <v>3</v>
      </c>
      <c r="B19" s="3">
        <v>25402.07</v>
      </c>
      <c r="C19" s="73">
        <v>25528.94</v>
      </c>
      <c r="D19" s="40">
        <f t="shared" si="0"/>
        <v>126.86999999999898</v>
      </c>
      <c r="E19" s="10">
        <f t="shared" si="1"/>
        <v>4.9944748597259584E-3</v>
      </c>
      <c r="F19" s="1"/>
    </row>
    <row r="20" spans="1:6" ht="18.5" x14ac:dyDescent="0.45">
      <c r="A20" s="76" t="s">
        <v>17</v>
      </c>
      <c r="B20" s="3">
        <v>25000</v>
      </c>
      <c r="C20" s="73">
        <v>25000</v>
      </c>
      <c r="D20" s="40">
        <f t="shared" si="0"/>
        <v>0</v>
      </c>
      <c r="E20" s="10">
        <f t="shared" si="1"/>
        <v>0</v>
      </c>
      <c r="F20" s="1"/>
    </row>
    <row r="21" spans="1:6" ht="18.5" x14ac:dyDescent="0.45">
      <c r="A21" s="76" t="s">
        <v>18</v>
      </c>
      <c r="B21" s="73">
        <v>308744</v>
      </c>
      <c r="C21" s="73">
        <v>316083</v>
      </c>
      <c r="D21" s="75">
        <f t="shared" si="0"/>
        <v>7339</v>
      </c>
      <c r="E21" s="84">
        <f t="shared" si="1"/>
        <v>2.3770502422719147E-2</v>
      </c>
      <c r="F21" s="1"/>
    </row>
    <row r="22" spans="1:6" ht="18.5" x14ac:dyDescent="0.45">
      <c r="A22" s="76" t="s">
        <v>19</v>
      </c>
      <c r="B22" s="3">
        <v>149617.78</v>
      </c>
      <c r="C22" s="77">
        <v>143964.67000000001</v>
      </c>
      <c r="D22" s="40">
        <f t="shared" si="0"/>
        <v>-5653.109999999986</v>
      </c>
      <c r="E22" s="10">
        <f t="shared" si="1"/>
        <v>-3.778367784898283E-2</v>
      </c>
      <c r="F22" s="1"/>
    </row>
    <row r="23" spans="1:6" ht="18.5" x14ac:dyDescent="0.45">
      <c r="A23" s="76" t="s">
        <v>42</v>
      </c>
      <c r="B23" s="3">
        <v>11725</v>
      </c>
      <c r="C23" s="73">
        <v>11725</v>
      </c>
      <c r="D23" s="40">
        <f t="shared" si="0"/>
        <v>0</v>
      </c>
      <c r="E23" s="10">
        <f t="shared" si="1"/>
        <v>0</v>
      </c>
      <c r="F23" s="1"/>
    </row>
    <row r="24" spans="1:6" ht="18.5" x14ac:dyDescent="0.45">
      <c r="A24" s="76" t="s">
        <v>20</v>
      </c>
      <c r="B24" s="3">
        <v>10500</v>
      </c>
      <c r="C24" s="73">
        <v>10500</v>
      </c>
      <c r="D24" s="40">
        <f t="shared" si="0"/>
        <v>0</v>
      </c>
      <c r="E24" s="10">
        <f t="shared" si="1"/>
        <v>0</v>
      </c>
      <c r="F24" s="1"/>
    </row>
    <row r="25" spans="1:6" ht="18.5" x14ac:dyDescent="0.45">
      <c r="A25" s="76" t="s">
        <v>21</v>
      </c>
      <c r="B25" s="3">
        <v>48500</v>
      </c>
      <c r="C25" s="73">
        <v>48500</v>
      </c>
      <c r="D25" s="40">
        <f t="shared" si="0"/>
        <v>0</v>
      </c>
      <c r="E25" s="10">
        <f t="shared" si="1"/>
        <v>0</v>
      </c>
      <c r="F25" s="1"/>
    </row>
    <row r="26" spans="1:6" ht="19" thickBot="1" x14ac:dyDescent="0.5">
      <c r="A26" s="76" t="s">
        <v>26</v>
      </c>
      <c r="B26" s="5">
        <f>+B51</f>
        <v>667175</v>
      </c>
      <c r="C26" s="61">
        <v>667175</v>
      </c>
      <c r="D26" s="44">
        <f>+C26-B26</f>
        <v>0</v>
      </c>
      <c r="E26" s="11">
        <f t="shared" si="1"/>
        <v>0</v>
      </c>
      <c r="F26" s="1"/>
    </row>
    <row r="27" spans="1:6" ht="19" thickTop="1" x14ac:dyDescent="0.45">
      <c r="A27" s="1"/>
      <c r="B27" s="8">
        <f t="shared" ref="B27" si="2">SUM(B6:B26)</f>
        <v>5076650.78</v>
      </c>
      <c r="C27" s="8">
        <f>SUM(C6:C26)</f>
        <v>5123535.22</v>
      </c>
      <c r="D27" s="8">
        <f>SUM(D6:D26)</f>
        <v>46884.439999999988</v>
      </c>
      <c r="E27" s="45">
        <f t="shared" si="1"/>
        <v>9.2353092682100901E-3</v>
      </c>
      <c r="F27" s="1"/>
    </row>
    <row r="28" spans="1:6" ht="18.5" x14ac:dyDescent="0.45">
      <c r="A28" s="1"/>
      <c r="B28" s="8"/>
      <c r="C28" s="8"/>
      <c r="D28" s="8"/>
      <c r="E28" s="45"/>
      <c r="F28" s="1"/>
    </row>
    <row r="29" spans="1:6" ht="18.5" x14ac:dyDescent="0.45">
      <c r="A29" s="46" t="s">
        <v>26</v>
      </c>
      <c r="B29" s="47"/>
      <c r="C29" s="47"/>
      <c r="D29" s="47"/>
      <c r="E29" s="48"/>
      <c r="F29" s="1"/>
    </row>
    <row r="30" spans="1:6" ht="18.5" x14ac:dyDescent="0.45">
      <c r="A30" s="49" t="s">
        <v>22</v>
      </c>
      <c r="B30" s="3">
        <v>300000</v>
      </c>
      <c r="C30" s="3">
        <v>300000</v>
      </c>
      <c r="D30" s="3">
        <f>+C30-B30</f>
        <v>0</v>
      </c>
      <c r="E30" s="50">
        <f>+D30/B30</f>
        <v>0</v>
      </c>
      <c r="F30" s="1"/>
    </row>
    <row r="31" spans="1:6" ht="18.5" x14ac:dyDescent="0.45">
      <c r="A31" s="49" t="s">
        <v>30</v>
      </c>
      <c r="B31" s="3">
        <v>7500</v>
      </c>
      <c r="C31" s="3">
        <v>7500</v>
      </c>
      <c r="D31" s="3">
        <f t="shared" ref="D31:D50" si="3">+C31-B31</f>
        <v>0</v>
      </c>
      <c r="E31" s="50">
        <f t="shared" ref="E31:E51" si="4">+D31/B31</f>
        <v>0</v>
      </c>
      <c r="F31" s="1"/>
    </row>
    <row r="32" spans="1:6" ht="18.5" x14ac:dyDescent="0.45">
      <c r="A32" s="49" t="s">
        <v>29</v>
      </c>
      <c r="B32" s="3">
        <v>5000</v>
      </c>
      <c r="C32" s="3">
        <v>5000</v>
      </c>
      <c r="D32" s="3">
        <f t="shared" si="3"/>
        <v>0</v>
      </c>
      <c r="E32" s="50">
        <f t="shared" si="4"/>
        <v>0</v>
      </c>
      <c r="F32" s="1"/>
    </row>
    <row r="33" spans="1:6" ht="18.5" x14ac:dyDescent="0.45">
      <c r="A33" s="49" t="s">
        <v>32</v>
      </c>
      <c r="B33" s="3">
        <v>10000</v>
      </c>
      <c r="C33" s="3">
        <v>10000</v>
      </c>
      <c r="D33" s="3">
        <f t="shared" si="3"/>
        <v>0</v>
      </c>
      <c r="E33" s="50">
        <f t="shared" si="4"/>
        <v>0</v>
      </c>
      <c r="F33" s="1"/>
    </row>
    <row r="34" spans="1:6" ht="18.5" x14ac:dyDescent="0.45">
      <c r="A34" s="49" t="s">
        <v>31</v>
      </c>
      <c r="B34" s="3">
        <v>50000</v>
      </c>
      <c r="C34" s="3">
        <v>50000</v>
      </c>
      <c r="D34" s="3">
        <f t="shared" si="3"/>
        <v>0</v>
      </c>
      <c r="E34" s="50">
        <f t="shared" si="4"/>
        <v>0</v>
      </c>
      <c r="F34" s="1"/>
    </row>
    <row r="35" spans="1:6" ht="18.5" x14ac:dyDescent="0.45">
      <c r="A35" s="49" t="s">
        <v>23</v>
      </c>
      <c r="B35" s="3">
        <v>2500</v>
      </c>
      <c r="C35" s="3">
        <v>2500</v>
      </c>
      <c r="D35" s="3">
        <f t="shared" si="3"/>
        <v>0</v>
      </c>
      <c r="E35" s="50">
        <f t="shared" si="4"/>
        <v>0</v>
      </c>
      <c r="F35" s="1"/>
    </row>
    <row r="36" spans="1:6" ht="18.5" x14ac:dyDescent="0.45">
      <c r="A36" s="49" t="s">
        <v>24</v>
      </c>
      <c r="B36" s="3">
        <v>50000</v>
      </c>
      <c r="C36" s="3">
        <v>50000</v>
      </c>
      <c r="D36" s="3">
        <f t="shared" si="3"/>
        <v>0</v>
      </c>
      <c r="E36" s="50">
        <f t="shared" si="4"/>
        <v>0</v>
      </c>
      <c r="F36" s="1"/>
    </row>
    <row r="37" spans="1:6" ht="18.5" x14ac:dyDescent="0.45">
      <c r="A37" s="49" t="s">
        <v>25</v>
      </c>
      <c r="B37" s="3">
        <v>40000</v>
      </c>
      <c r="C37" s="3">
        <v>40000</v>
      </c>
      <c r="D37" s="3">
        <f t="shared" si="3"/>
        <v>0</v>
      </c>
      <c r="E37" s="50">
        <f t="shared" si="4"/>
        <v>0</v>
      </c>
      <c r="F37" s="1"/>
    </row>
    <row r="38" spans="1:6" ht="18.5" x14ac:dyDescent="0.45">
      <c r="A38" s="49" t="s">
        <v>28</v>
      </c>
      <c r="B38" s="3">
        <v>5000</v>
      </c>
      <c r="C38" s="3">
        <v>5000</v>
      </c>
      <c r="D38" s="3">
        <f t="shared" si="3"/>
        <v>0</v>
      </c>
      <c r="E38" s="50">
        <f t="shared" si="4"/>
        <v>0</v>
      </c>
      <c r="F38" s="1"/>
    </row>
    <row r="39" spans="1:6" ht="18.5" x14ac:dyDescent="0.45">
      <c r="A39" s="49" t="s">
        <v>39</v>
      </c>
      <c r="B39" s="3">
        <v>5000</v>
      </c>
      <c r="C39" s="3">
        <v>5000</v>
      </c>
      <c r="D39" s="3">
        <f t="shared" si="3"/>
        <v>0</v>
      </c>
      <c r="E39" s="50">
        <f t="shared" si="4"/>
        <v>0</v>
      </c>
      <c r="F39" s="1"/>
    </row>
    <row r="40" spans="1:6" ht="18.5" x14ac:dyDescent="0.45">
      <c r="A40" s="49" t="s">
        <v>40</v>
      </c>
      <c r="B40" s="3">
        <v>3500</v>
      </c>
      <c r="C40" s="3">
        <v>3500</v>
      </c>
      <c r="D40" s="3">
        <f t="shared" si="3"/>
        <v>0</v>
      </c>
      <c r="E40" s="50">
        <f t="shared" si="4"/>
        <v>0</v>
      </c>
      <c r="F40" s="1"/>
    </row>
    <row r="41" spans="1:6" ht="18.5" x14ac:dyDescent="0.45">
      <c r="A41" s="49" t="s">
        <v>41</v>
      </c>
      <c r="B41" s="3">
        <v>2500</v>
      </c>
      <c r="C41" s="3">
        <v>2500</v>
      </c>
      <c r="D41" s="3">
        <f t="shared" si="3"/>
        <v>0</v>
      </c>
      <c r="E41" s="50">
        <f t="shared" si="4"/>
        <v>0</v>
      </c>
      <c r="F41" s="1"/>
    </row>
    <row r="42" spans="1:6" ht="18.5" x14ac:dyDescent="0.45">
      <c r="A42" s="49" t="s">
        <v>93</v>
      </c>
      <c r="B42" s="3">
        <v>2500</v>
      </c>
      <c r="C42" s="3">
        <v>2500</v>
      </c>
      <c r="D42" s="3">
        <f t="shared" si="3"/>
        <v>0</v>
      </c>
      <c r="E42" s="50">
        <f t="shared" si="4"/>
        <v>0</v>
      </c>
      <c r="F42" s="1"/>
    </row>
    <row r="43" spans="1:6" ht="18.5" x14ac:dyDescent="0.45">
      <c r="A43" s="49" t="s">
        <v>91</v>
      </c>
      <c r="B43" s="3">
        <v>2500</v>
      </c>
      <c r="C43" s="3">
        <v>2500</v>
      </c>
      <c r="D43" s="3">
        <f t="shared" si="3"/>
        <v>0</v>
      </c>
      <c r="E43" s="50">
        <f t="shared" si="4"/>
        <v>0</v>
      </c>
      <c r="F43" s="1"/>
    </row>
    <row r="44" spans="1:6" ht="18.5" x14ac:dyDescent="0.45">
      <c r="A44" s="49" t="s">
        <v>90</v>
      </c>
      <c r="B44" s="3">
        <v>25000</v>
      </c>
      <c r="C44" s="3">
        <v>25000</v>
      </c>
      <c r="D44" s="3">
        <f t="shared" si="3"/>
        <v>0</v>
      </c>
      <c r="E44" s="50">
        <f t="shared" si="4"/>
        <v>0</v>
      </c>
      <c r="F44" s="1"/>
    </row>
    <row r="45" spans="1:6" ht="18.5" x14ac:dyDescent="0.45">
      <c r="A45" s="49" t="s">
        <v>92</v>
      </c>
      <c r="B45" s="3">
        <v>5000</v>
      </c>
      <c r="C45" s="3">
        <v>5000</v>
      </c>
      <c r="D45" s="3">
        <f t="shared" si="3"/>
        <v>0</v>
      </c>
      <c r="E45" s="50">
        <f t="shared" si="4"/>
        <v>0</v>
      </c>
      <c r="F45" s="1"/>
    </row>
    <row r="46" spans="1:6" ht="18.5" x14ac:dyDescent="0.45">
      <c r="A46" s="49" t="s">
        <v>95</v>
      </c>
      <c r="B46" s="3">
        <v>20000</v>
      </c>
      <c r="C46" s="3">
        <v>20000</v>
      </c>
      <c r="D46" s="3">
        <f t="shared" si="3"/>
        <v>0</v>
      </c>
      <c r="E46" s="50">
        <f t="shared" si="4"/>
        <v>0</v>
      </c>
      <c r="F46" s="1"/>
    </row>
    <row r="47" spans="1:6" ht="18.5" x14ac:dyDescent="0.45">
      <c r="A47" s="49" t="s">
        <v>94</v>
      </c>
      <c r="B47" s="3">
        <v>3000</v>
      </c>
      <c r="C47" s="3">
        <v>3000</v>
      </c>
      <c r="D47" s="3">
        <f t="shared" si="3"/>
        <v>0</v>
      </c>
      <c r="E47" s="50">
        <f t="shared" si="4"/>
        <v>0</v>
      </c>
      <c r="F47" s="1"/>
    </row>
    <row r="48" spans="1:6" ht="18.5" x14ac:dyDescent="0.45">
      <c r="A48" s="49" t="s">
        <v>96</v>
      </c>
      <c r="B48" s="3">
        <v>33175</v>
      </c>
      <c r="C48" s="73">
        <v>98175</v>
      </c>
      <c r="D48" s="3">
        <f t="shared" si="3"/>
        <v>65000</v>
      </c>
      <c r="E48" s="50">
        <f t="shared" si="4"/>
        <v>1.9593067068575736</v>
      </c>
      <c r="F48" s="1"/>
    </row>
    <row r="49" spans="1:6" ht="18.5" x14ac:dyDescent="0.45">
      <c r="A49" s="49" t="s">
        <v>27</v>
      </c>
      <c r="B49" s="3">
        <v>15000</v>
      </c>
      <c r="C49" s="73">
        <v>0</v>
      </c>
      <c r="D49" s="3">
        <f t="shared" si="3"/>
        <v>-15000</v>
      </c>
      <c r="E49" s="50">
        <f t="shared" si="4"/>
        <v>-1</v>
      </c>
      <c r="F49" s="1"/>
    </row>
    <row r="50" spans="1:6" ht="19" thickBot="1" x14ac:dyDescent="0.5">
      <c r="A50" s="49" t="s">
        <v>37</v>
      </c>
      <c r="B50" s="5">
        <v>80000</v>
      </c>
      <c r="C50" s="61">
        <v>30000</v>
      </c>
      <c r="D50" s="5">
        <f t="shared" si="3"/>
        <v>-50000</v>
      </c>
      <c r="E50" s="51">
        <f t="shared" si="4"/>
        <v>-0.625</v>
      </c>
      <c r="F50" s="1"/>
    </row>
    <row r="51" spans="1:6" ht="19" thickTop="1" x14ac:dyDescent="0.45">
      <c r="A51" s="52"/>
      <c r="B51" s="53">
        <f>SUM(B30:B50)</f>
        <v>667175</v>
      </c>
      <c r="C51" s="53">
        <f>SUM(C30:C50)</f>
        <v>667175</v>
      </c>
      <c r="D51" s="53"/>
      <c r="E51" s="69">
        <f t="shared" si="4"/>
        <v>0</v>
      </c>
      <c r="F51" s="1"/>
    </row>
    <row r="52" spans="1:6" ht="18.5" x14ac:dyDescent="0.45">
      <c r="A52" s="89"/>
      <c r="B52" s="91"/>
      <c r="C52" s="91"/>
      <c r="D52" s="91"/>
      <c r="E52" s="92"/>
      <c r="F52" s="1"/>
    </row>
    <row r="53" spans="1:6" ht="19" thickBot="1" x14ac:dyDescent="0.5">
      <c r="A53" s="1"/>
      <c r="B53" s="8"/>
      <c r="C53" s="8"/>
      <c r="D53" s="3"/>
      <c r="E53" s="10"/>
      <c r="F53" s="1"/>
    </row>
    <row r="54" spans="1:6" ht="18.5" x14ac:dyDescent="0.45">
      <c r="A54" s="63" t="s">
        <v>43</v>
      </c>
      <c r="B54" s="64">
        <f>+B27</f>
        <v>5076650.78</v>
      </c>
      <c r="C54" s="64">
        <f>+C27</f>
        <v>5123535.22</v>
      </c>
      <c r="D54" s="95">
        <f t="shared" ref="D54:D59" si="5">+C54-B54</f>
        <v>46884.439999999478</v>
      </c>
      <c r="E54" s="93">
        <f>+D54/B54</f>
        <v>9.2353092682099895E-3</v>
      </c>
      <c r="F54" s="1"/>
    </row>
    <row r="55" spans="1:6" ht="18.5" x14ac:dyDescent="0.45">
      <c r="A55" s="65" t="s">
        <v>38</v>
      </c>
      <c r="B55" s="87">
        <v>1553815</v>
      </c>
      <c r="C55" s="88">
        <v>1610530</v>
      </c>
      <c r="D55" s="96">
        <f t="shared" si="5"/>
        <v>56715</v>
      </c>
      <c r="E55" s="94">
        <f>+D55/B55</f>
        <v>3.6500484291888027E-2</v>
      </c>
      <c r="F55" s="1"/>
    </row>
    <row r="56" spans="1:6" ht="18.5" x14ac:dyDescent="0.45">
      <c r="A56" s="68" t="s">
        <v>103</v>
      </c>
      <c r="B56" s="98">
        <f>+B54-B55</f>
        <v>3522835.7800000003</v>
      </c>
      <c r="C56" s="98">
        <f>+C54-C55</f>
        <v>3513005.2199999997</v>
      </c>
      <c r="D56" s="91">
        <f t="shared" si="5"/>
        <v>-9830.5600000005215</v>
      </c>
      <c r="E56" s="90">
        <f>+D56/B56</f>
        <v>-2.7905246267257229E-3</v>
      </c>
      <c r="F56" s="1"/>
    </row>
    <row r="57" spans="1:6" ht="18.5" x14ac:dyDescent="0.45">
      <c r="A57" s="65" t="s">
        <v>33</v>
      </c>
      <c r="B57" s="58">
        <v>480187</v>
      </c>
      <c r="C57" s="85">
        <v>486699</v>
      </c>
      <c r="D57" s="97">
        <f t="shared" si="5"/>
        <v>6512</v>
      </c>
      <c r="E57" s="90">
        <f>+D57/B57</f>
        <v>1.356138337772576E-2</v>
      </c>
    </row>
    <row r="58" spans="1:6" ht="19" thickBot="1" x14ac:dyDescent="0.5">
      <c r="A58" s="65" t="s">
        <v>34</v>
      </c>
      <c r="B58" s="5">
        <v>4242901</v>
      </c>
      <c r="C58" s="61">
        <v>4316184</v>
      </c>
      <c r="D58" s="99">
        <f t="shared" si="5"/>
        <v>73283</v>
      </c>
      <c r="E58" s="100">
        <f t="shared" ref="E58:E59" si="6">+D58/B58</f>
        <v>1.7271909007539887E-2</v>
      </c>
    </row>
    <row r="59" spans="1:6" ht="19.5" thickTop="1" thickBot="1" x14ac:dyDescent="0.5">
      <c r="A59" s="66" t="s">
        <v>110</v>
      </c>
      <c r="B59" s="67">
        <f>SUM(B56:B58)</f>
        <v>8245923.7800000003</v>
      </c>
      <c r="C59" s="67">
        <f t="shared" ref="C59" si="7">SUM(C56:C58)</f>
        <v>8315888.2199999997</v>
      </c>
      <c r="D59" s="102">
        <f t="shared" si="5"/>
        <v>69964.439999999478</v>
      </c>
      <c r="E59" s="101">
        <f t="shared" si="6"/>
        <v>8.484730379110959E-3</v>
      </c>
    </row>
    <row r="60" spans="1:6" ht="18.5" x14ac:dyDescent="0.45">
      <c r="B60" s="6"/>
      <c r="C60" s="6"/>
      <c r="D60" s="6"/>
      <c r="E60" s="10"/>
    </row>
    <row r="61" spans="1:6" ht="15.5" x14ac:dyDescent="0.35">
      <c r="A61" s="7"/>
    </row>
    <row r="62" spans="1:6" ht="15.5" x14ac:dyDescent="0.35">
      <c r="A62" s="105"/>
      <c r="B62" s="105"/>
      <c r="C62" s="105"/>
      <c r="D62" s="105"/>
      <c r="E62" s="105"/>
    </row>
    <row r="63" spans="1:6" ht="15.5" x14ac:dyDescent="0.35">
      <c r="A63" s="105"/>
      <c r="B63" s="105"/>
      <c r="C63" s="105"/>
      <c r="D63" s="105"/>
      <c r="E63" s="105"/>
    </row>
    <row r="64" spans="1:6" ht="15.5" x14ac:dyDescent="0.35">
      <c r="A64" s="105"/>
      <c r="B64" s="105"/>
      <c r="C64" s="105"/>
      <c r="D64" s="105"/>
      <c r="E64" s="105"/>
    </row>
    <row r="65" spans="1:5" ht="15.5" x14ac:dyDescent="0.35">
      <c r="A65" s="105"/>
      <c r="B65" s="105"/>
      <c r="C65" s="105"/>
      <c r="D65" s="105"/>
      <c r="E65" s="105"/>
    </row>
    <row r="66" spans="1:5" ht="15.5" x14ac:dyDescent="0.35">
      <c r="A66" s="105"/>
      <c r="B66" s="105"/>
      <c r="C66" s="105"/>
      <c r="D66" s="105"/>
      <c r="E66" s="105"/>
    </row>
    <row r="67" spans="1:5" ht="15.5" x14ac:dyDescent="0.35">
      <c r="A67" s="105"/>
      <c r="B67" s="105"/>
      <c r="C67" s="105"/>
      <c r="D67" s="105"/>
      <c r="E67" s="105"/>
    </row>
    <row r="68" spans="1:5" ht="15.5" x14ac:dyDescent="0.35">
      <c r="A68" s="105"/>
      <c r="B68" s="105"/>
      <c r="C68" s="105"/>
      <c r="D68" s="105"/>
      <c r="E68" s="105"/>
    </row>
  </sheetData>
  <mergeCells count="10">
    <mergeCell ref="A68:E68"/>
    <mergeCell ref="A63:E63"/>
    <mergeCell ref="A64:E64"/>
    <mergeCell ref="A65:E65"/>
    <mergeCell ref="A66:E66"/>
    <mergeCell ref="A1:E1"/>
    <mergeCell ref="A2:E2"/>
    <mergeCell ref="A3:E3"/>
    <mergeCell ref="A62:E62"/>
    <mergeCell ref="A67:E67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A1683-ED91-4819-9525-63F7321A48A9}">
  <sheetPr>
    <pageSetUpPr fitToPage="1"/>
  </sheetPr>
  <dimension ref="A1:G21"/>
  <sheetViews>
    <sheetView topLeftCell="A7" zoomScale="120" zoomScaleNormal="120" workbookViewId="0">
      <selection activeCell="D21" sqref="D21:E21"/>
    </sheetView>
  </sheetViews>
  <sheetFormatPr defaultRowHeight="14.5" x14ac:dyDescent="0.35"/>
  <cols>
    <col min="1" max="1" width="27" bestFit="1" customWidth="1"/>
    <col min="2" max="2" width="18.7265625" bestFit="1" customWidth="1"/>
    <col min="3" max="5" width="18.7265625" customWidth="1"/>
    <col min="6" max="7" width="18.81640625" bestFit="1" customWidth="1"/>
  </cols>
  <sheetData>
    <row r="1" spans="1:7" ht="18.5" x14ac:dyDescent="0.45">
      <c r="A1" s="106" t="s">
        <v>0</v>
      </c>
      <c r="B1" s="106"/>
      <c r="C1" s="106"/>
      <c r="D1" s="106"/>
      <c r="E1" s="106"/>
      <c r="F1" s="106"/>
      <c r="G1" s="106"/>
    </row>
    <row r="2" spans="1:7" ht="18.5" x14ac:dyDescent="0.45">
      <c r="A2" s="106" t="s">
        <v>105</v>
      </c>
      <c r="B2" s="106"/>
      <c r="C2" s="106"/>
      <c r="D2" s="106"/>
      <c r="E2" s="106"/>
      <c r="F2" s="106"/>
      <c r="G2" s="106"/>
    </row>
    <row r="3" spans="1:7" ht="18.5" x14ac:dyDescent="0.45">
      <c r="A3" s="106" t="s">
        <v>77</v>
      </c>
      <c r="B3" s="106"/>
      <c r="C3" s="106"/>
      <c r="D3" s="106"/>
      <c r="E3" s="106"/>
      <c r="F3" s="106"/>
      <c r="G3" s="106"/>
    </row>
    <row r="4" spans="1:7" x14ac:dyDescent="0.35">
      <c r="B4" s="28"/>
      <c r="C4" s="28"/>
      <c r="D4" s="28"/>
      <c r="E4" s="28"/>
    </row>
    <row r="5" spans="1:7" ht="15.5" x14ac:dyDescent="0.35">
      <c r="A5" s="13"/>
      <c r="B5" s="15"/>
      <c r="C5" s="15"/>
      <c r="D5" s="15"/>
      <c r="E5" s="15"/>
      <c r="F5" s="13"/>
      <c r="G5" s="13"/>
    </row>
    <row r="6" spans="1:7" ht="15.5" x14ac:dyDescent="0.35">
      <c r="A6" s="13"/>
      <c r="B6" s="16" t="s">
        <v>106</v>
      </c>
      <c r="C6" s="16" t="s">
        <v>98</v>
      </c>
      <c r="D6" s="16" t="s">
        <v>106</v>
      </c>
      <c r="E6" s="16" t="s">
        <v>101</v>
      </c>
      <c r="F6" s="16" t="s">
        <v>78</v>
      </c>
      <c r="G6" s="16" t="s">
        <v>79</v>
      </c>
    </row>
    <row r="7" spans="1:7" ht="16" thickBot="1" x14ac:dyDescent="0.4">
      <c r="A7" s="13"/>
      <c r="B7" s="29">
        <v>2019</v>
      </c>
      <c r="C7" s="29">
        <v>2020</v>
      </c>
      <c r="D7" s="29">
        <v>2021</v>
      </c>
      <c r="E7" s="29">
        <v>2022</v>
      </c>
      <c r="F7" s="29" t="s">
        <v>80</v>
      </c>
      <c r="G7" s="29" t="s">
        <v>80</v>
      </c>
    </row>
    <row r="8" spans="1:7" ht="15.5" x14ac:dyDescent="0.35">
      <c r="A8" s="14" t="s">
        <v>81</v>
      </c>
      <c r="B8" s="15"/>
      <c r="C8" s="15"/>
      <c r="D8" s="15"/>
      <c r="E8" s="15"/>
      <c r="F8" s="30"/>
      <c r="G8" s="13"/>
    </row>
    <row r="9" spans="1:7" ht="15.5" x14ac:dyDescent="0.35">
      <c r="A9" s="13" t="s">
        <v>82</v>
      </c>
      <c r="B9" s="21">
        <v>4973461.17</v>
      </c>
      <c r="C9" s="21">
        <v>5073920.6100000003</v>
      </c>
      <c r="D9" s="21">
        <f>+'Budget Summary '!B27</f>
        <v>5076650.78</v>
      </c>
      <c r="E9" s="21">
        <f>+'Budget Summary '!C27</f>
        <v>5123535.22</v>
      </c>
      <c r="F9" s="31">
        <f>+E9-D9</f>
        <v>46884.439999999478</v>
      </c>
      <c r="G9" s="54">
        <f>+F9/D9</f>
        <v>9.2353092682099895E-3</v>
      </c>
    </row>
    <row r="10" spans="1:7" ht="16" thickBot="1" x14ac:dyDescent="0.4">
      <c r="A10" s="13" t="s">
        <v>83</v>
      </c>
      <c r="B10" s="33">
        <v>1497830</v>
      </c>
      <c r="C10" s="33">
        <v>1499515</v>
      </c>
      <c r="D10" s="33">
        <f>+'Budget Summary '!B55</f>
        <v>1553815</v>
      </c>
      <c r="E10" s="33">
        <f>+'Budget Summary '!C55</f>
        <v>1610530</v>
      </c>
      <c r="F10" s="34">
        <f>+E10-D10</f>
        <v>56715</v>
      </c>
      <c r="G10" s="71">
        <f>+F10/D10</f>
        <v>3.6500484291888027E-2</v>
      </c>
    </row>
    <row r="11" spans="1:7" ht="16.5" thickTop="1" thickBot="1" x14ac:dyDescent="0.4">
      <c r="A11" s="13"/>
      <c r="B11" s="21">
        <f t="shared" ref="B11:F11" si="0">SUM(B9)-(B10)</f>
        <v>3475631.17</v>
      </c>
      <c r="C11" s="21">
        <f t="shared" si="0"/>
        <v>3574405.6100000003</v>
      </c>
      <c r="D11" s="21">
        <f t="shared" si="0"/>
        <v>3522835.7800000003</v>
      </c>
      <c r="E11" s="21">
        <f t="shared" si="0"/>
        <v>3513005.2199999997</v>
      </c>
      <c r="F11" s="35">
        <f t="shared" si="0"/>
        <v>-9830.5600000005215</v>
      </c>
      <c r="G11" s="72">
        <f>+F11/D11</f>
        <v>-2.7905246267257229E-3</v>
      </c>
    </row>
    <row r="12" spans="1:7" ht="15.5" x14ac:dyDescent="0.35">
      <c r="A12" s="13"/>
      <c r="B12" s="35"/>
      <c r="C12" s="35"/>
      <c r="D12" s="35"/>
      <c r="E12" s="35"/>
      <c r="F12" s="35"/>
      <c r="G12" s="54"/>
    </row>
    <row r="13" spans="1:7" ht="15.5" x14ac:dyDescent="0.35">
      <c r="A13" s="13"/>
      <c r="B13" s="35"/>
      <c r="C13" s="35"/>
      <c r="D13" s="35"/>
      <c r="E13" s="35"/>
      <c r="F13" s="35"/>
      <c r="G13" s="54"/>
    </row>
    <row r="14" spans="1:7" ht="15.5" x14ac:dyDescent="0.35">
      <c r="A14" s="13"/>
      <c r="B14" s="21"/>
      <c r="C14" s="21"/>
      <c r="D14" s="21"/>
      <c r="E14" s="21"/>
      <c r="F14" s="62"/>
      <c r="G14" s="36"/>
    </row>
    <row r="15" spans="1:7" ht="15.5" x14ac:dyDescent="0.35">
      <c r="A15" s="14" t="s">
        <v>84</v>
      </c>
      <c r="B15" s="21"/>
      <c r="C15" s="21"/>
      <c r="D15" s="21"/>
      <c r="E15" s="21"/>
      <c r="F15" s="31"/>
      <c r="G15" s="37"/>
    </row>
    <row r="16" spans="1:7" ht="15.5" x14ac:dyDescent="0.35">
      <c r="A16" s="13" t="s">
        <v>85</v>
      </c>
      <c r="B16" s="23">
        <v>428761</v>
      </c>
      <c r="C16" s="23">
        <v>467658</v>
      </c>
      <c r="D16" s="23">
        <v>480187</v>
      </c>
      <c r="E16" s="23">
        <f>+'Budget Summary '!C57</f>
        <v>486699</v>
      </c>
      <c r="F16" s="59">
        <f>+E16-D16</f>
        <v>6512</v>
      </c>
      <c r="G16" s="55">
        <f t="shared" ref="G16:G21" si="1">+F16/C16</f>
        <v>1.3924705660974472E-2</v>
      </c>
    </row>
    <row r="17" spans="1:7" ht="15.5" x14ac:dyDescent="0.35">
      <c r="A17" s="57" t="s">
        <v>86</v>
      </c>
      <c r="B17" s="21">
        <f>+'Summary Appropriations'!B25</f>
        <v>3965520.24</v>
      </c>
      <c r="C17" s="21">
        <v>4185626.22</v>
      </c>
      <c r="D17" s="21">
        <v>4242901.2</v>
      </c>
      <c r="E17" s="21">
        <v>4316184</v>
      </c>
      <c r="F17" s="59">
        <f>+E17-D17</f>
        <v>73282.799999999814</v>
      </c>
      <c r="G17" s="55">
        <f t="shared" si="1"/>
        <v>1.7508204542927345E-2</v>
      </c>
    </row>
    <row r="18" spans="1:7" ht="16" thickBot="1" x14ac:dyDescent="0.4">
      <c r="A18" s="13" t="s">
        <v>87</v>
      </c>
      <c r="B18" s="32">
        <f>+B9</f>
        <v>4973461.17</v>
      </c>
      <c r="C18" s="32">
        <f>+C9</f>
        <v>5073920.6100000003</v>
      </c>
      <c r="D18" s="32">
        <f>+D9</f>
        <v>5076650.78</v>
      </c>
      <c r="E18" s="32">
        <f>+E9</f>
        <v>5123535.22</v>
      </c>
      <c r="F18" s="60">
        <f>+E18-D18</f>
        <v>46884.439999999478</v>
      </c>
      <c r="G18" s="56">
        <f t="shared" si="1"/>
        <v>9.240278593952907E-3</v>
      </c>
    </row>
    <row r="19" spans="1:7" ht="16" thickTop="1" x14ac:dyDescent="0.35">
      <c r="A19" s="13" t="s">
        <v>35</v>
      </c>
      <c r="B19" s="23">
        <f>SUM(B16:B18)</f>
        <v>9367742.4100000001</v>
      </c>
      <c r="C19" s="23">
        <f>SUM(C16:C18)</f>
        <v>9727204.8300000019</v>
      </c>
      <c r="D19" s="23">
        <f>SUM(D16:D18)</f>
        <v>9799738.9800000004</v>
      </c>
      <c r="E19" s="23">
        <f>SUM(E16:E18)</f>
        <v>9926418.2199999988</v>
      </c>
      <c r="F19" s="23">
        <f>SUM(F16:F18)</f>
        <v>126679.23999999929</v>
      </c>
      <c r="G19" s="55">
        <f t="shared" si="1"/>
        <v>1.3023190342337971E-2</v>
      </c>
    </row>
    <row r="20" spans="1:7" ht="16" thickBot="1" x14ac:dyDescent="0.4">
      <c r="A20" s="13" t="s">
        <v>88</v>
      </c>
      <c r="B20" s="32">
        <f>+B10</f>
        <v>1497830</v>
      </c>
      <c r="C20" s="32">
        <v>1499515</v>
      </c>
      <c r="D20" s="32">
        <f>+D10</f>
        <v>1553815</v>
      </c>
      <c r="E20" s="32">
        <f>+E10</f>
        <v>1610530</v>
      </c>
      <c r="F20" s="60">
        <f>+E20-D20</f>
        <v>56715</v>
      </c>
      <c r="G20" s="56">
        <f t="shared" si="1"/>
        <v>3.7822229187437273E-2</v>
      </c>
    </row>
    <row r="21" spans="1:7" ht="16" thickTop="1" x14ac:dyDescent="0.35">
      <c r="A21" s="13" t="s">
        <v>35</v>
      </c>
      <c r="B21" s="70">
        <f>B19-B20</f>
        <v>7869912.4100000001</v>
      </c>
      <c r="C21" s="70">
        <f>C19-C20</f>
        <v>8227689.8300000019</v>
      </c>
      <c r="D21" s="70">
        <f>D19-D20</f>
        <v>8245923.9800000004</v>
      </c>
      <c r="E21" s="70">
        <f>E19-E20</f>
        <v>8315888.2199999988</v>
      </c>
      <c r="F21" s="38">
        <f t="shared" ref="F21" si="2">F19-F20</f>
        <v>69964.239999999292</v>
      </c>
      <c r="G21" s="55">
        <f t="shared" si="1"/>
        <v>8.5035096662120137E-3</v>
      </c>
    </row>
  </sheetData>
  <mergeCells count="3">
    <mergeCell ref="A1:G1"/>
    <mergeCell ref="A2:G2"/>
    <mergeCell ref="A3:G3"/>
  </mergeCells>
  <pageMargins left="0.7" right="0.7" top="0.75" bottom="0.7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42040-2403-4B24-B9B6-6FE8A136EC92}">
  <sheetPr>
    <pageSetUpPr fitToPage="1"/>
  </sheetPr>
  <dimension ref="A1:I37"/>
  <sheetViews>
    <sheetView zoomScale="140" zoomScaleNormal="140" workbookViewId="0">
      <selection activeCell="C41" sqref="C41"/>
    </sheetView>
  </sheetViews>
  <sheetFormatPr defaultRowHeight="14.5" x14ac:dyDescent="0.35"/>
  <cols>
    <col min="1" max="1" width="29.7265625" bestFit="1" customWidth="1"/>
    <col min="2" max="2" width="15" customWidth="1"/>
    <col min="3" max="3" width="15.7265625" bestFit="1" customWidth="1"/>
    <col min="4" max="4" width="16" bestFit="1" customWidth="1"/>
    <col min="5" max="6" width="16" customWidth="1"/>
    <col min="7" max="7" width="15" bestFit="1" customWidth="1"/>
    <col min="8" max="8" width="13.453125" bestFit="1" customWidth="1"/>
    <col min="9" max="9" width="10.81640625" customWidth="1"/>
  </cols>
  <sheetData>
    <row r="1" spans="1:9" ht="18.5" x14ac:dyDescent="0.45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ht="18.5" x14ac:dyDescent="0.45">
      <c r="A2" s="106" t="s">
        <v>107</v>
      </c>
      <c r="B2" s="106"/>
      <c r="C2" s="106"/>
      <c r="D2" s="106"/>
      <c r="E2" s="106"/>
      <c r="F2" s="106"/>
      <c r="G2" s="106"/>
      <c r="H2" s="106"/>
      <c r="I2" s="106"/>
    </row>
    <row r="3" spans="1:9" ht="18.5" x14ac:dyDescent="0.45">
      <c r="A3" s="106" t="s">
        <v>44</v>
      </c>
      <c r="B3" s="106"/>
      <c r="C3" s="106"/>
      <c r="D3" s="106"/>
      <c r="E3" s="106"/>
      <c r="F3" s="106"/>
      <c r="G3" s="106"/>
      <c r="H3" s="106"/>
      <c r="I3" s="106"/>
    </row>
    <row r="4" spans="1:9" ht="15.5" x14ac:dyDescent="0.35">
      <c r="A4" s="13"/>
      <c r="B4" s="13"/>
      <c r="C4" s="13"/>
      <c r="D4" s="13"/>
      <c r="E4" s="13"/>
      <c r="F4" s="13"/>
      <c r="G4" s="13"/>
      <c r="H4" s="13"/>
      <c r="I4" s="13"/>
    </row>
    <row r="5" spans="1:9" ht="15.5" x14ac:dyDescent="0.35">
      <c r="A5" s="14"/>
      <c r="B5" s="16">
        <v>2019</v>
      </c>
      <c r="C5" s="16">
        <v>2020</v>
      </c>
      <c r="D5" s="16">
        <v>2021</v>
      </c>
      <c r="E5" s="16">
        <v>2021</v>
      </c>
      <c r="F5" s="16">
        <v>2022</v>
      </c>
      <c r="G5" s="16">
        <v>2022</v>
      </c>
      <c r="H5" s="16">
        <v>2022</v>
      </c>
      <c r="I5" s="16">
        <v>2022</v>
      </c>
    </row>
    <row r="6" spans="1:9" ht="16" thickBot="1" x14ac:dyDescent="0.4">
      <c r="A6" s="13"/>
      <c r="B6" s="16" t="s">
        <v>45</v>
      </c>
      <c r="C6" s="78" t="s">
        <v>45</v>
      </c>
      <c r="D6" s="16" t="s">
        <v>108</v>
      </c>
      <c r="E6" s="16" t="s">
        <v>100</v>
      </c>
      <c r="F6" s="16" t="s">
        <v>46</v>
      </c>
      <c r="G6" s="16" t="s">
        <v>47</v>
      </c>
      <c r="H6" s="16" t="s">
        <v>48</v>
      </c>
      <c r="I6" s="16" t="s">
        <v>49</v>
      </c>
    </row>
    <row r="7" spans="1:9" ht="15.5" x14ac:dyDescent="0.35">
      <c r="A7" s="17" t="s">
        <v>50</v>
      </c>
      <c r="B7" s="18"/>
      <c r="C7" s="79"/>
      <c r="D7" s="18"/>
      <c r="E7" s="18"/>
      <c r="F7" s="83"/>
      <c r="G7" s="19"/>
      <c r="H7" s="18"/>
      <c r="I7" s="20"/>
    </row>
    <row r="8" spans="1:9" ht="15.5" x14ac:dyDescent="0.35">
      <c r="A8" s="13" t="s">
        <v>51</v>
      </c>
      <c r="B8" s="22">
        <v>535229.99</v>
      </c>
      <c r="C8" s="80">
        <v>505133</v>
      </c>
      <c r="D8" s="22">
        <f>+'Budget Summary '!B6</f>
        <v>541624.02</v>
      </c>
      <c r="E8" s="22">
        <v>256329.41</v>
      </c>
      <c r="F8" s="22">
        <f>+'Budget Summary '!C6</f>
        <v>543473.28</v>
      </c>
      <c r="G8" s="22"/>
      <c r="H8" s="22"/>
      <c r="I8" s="13"/>
    </row>
    <row r="9" spans="1:9" ht="15.5" x14ac:dyDescent="0.35">
      <c r="A9" s="13" t="s">
        <v>52</v>
      </c>
      <c r="B9" s="21">
        <v>45359</v>
      </c>
      <c r="C9" s="81">
        <v>37436.81</v>
      </c>
      <c r="D9" s="21">
        <f>+'Budget Summary '!B7</f>
        <v>46527.14</v>
      </c>
      <c r="E9" s="21">
        <v>16587.28</v>
      </c>
      <c r="F9" s="21">
        <f>+'Budget Summary '!C7</f>
        <v>46516.38</v>
      </c>
      <c r="G9" s="21"/>
      <c r="H9" s="21"/>
      <c r="I9" s="13"/>
    </row>
    <row r="10" spans="1:9" ht="15.5" x14ac:dyDescent="0.35">
      <c r="A10" s="13" t="s">
        <v>53</v>
      </c>
      <c r="B10" s="21">
        <v>86495.58</v>
      </c>
      <c r="C10" s="81">
        <v>84030.6</v>
      </c>
      <c r="D10" s="21">
        <f>+'Budget Summary '!B8</f>
        <v>91134.73</v>
      </c>
      <c r="E10" s="21">
        <v>47293.94</v>
      </c>
      <c r="F10" s="21">
        <f>+'Budget Summary '!C8</f>
        <v>90855.12</v>
      </c>
      <c r="G10" s="21"/>
      <c r="H10" s="21"/>
      <c r="I10" s="13"/>
    </row>
    <row r="11" spans="1:9" ht="15.5" x14ac:dyDescent="0.35">
      <c r="A11" s="14" t="s">
        <v>54</v>
      </c>
      <c r="B11" s="23"/>
      <c r="C11" s="82"/>
      <c r="D11" s="23"/>
      <c r="E11" s="23"/>
      <c r="F11" s="23"/>
      <c r="G11" s="23"/>
      <c r="H11" s="23"/>
      <c r="I11" s="13"/>
    </row>
    <row r="12" spans="1:9" ht="15.5" x14ac:dyDescent="0.35">
      <c r="A12" s="13" t="s">
        <v>55</v>
      </c>
      <c r="B12" s="21">
        <v>840282.42</v>
      </c>
      <c r="C12" s="81">
        <v>890618.89</v>
      </c>
      <c r="D12" s="21">
        <f>+'Budget Summary '!B9</f>
        <v>896954.54</v>
      </c>
      <c r="E12" s="21">
        <v>447354.35</v>
      </c>
      <c r="F12" s="21">
        <f>+'Budget Summary '!C9</f>
        <v>917994.47</v>
      </c>
      <c r="G12" s="21"/>
      <c r="H12" s="21"/>
      <c r="I12" s="13"/>
    </row>
    <row r="13" spans="1:9" ht="15.5" x14ac:dyDescent="0.35">
      <c r="A13" s="13" t="s">
        <v>56</v>
      </c>
      <c r="B13" s="21">
        <v>285699.96999999997</v>
      </c>
      <c r="C13" s="81">
        <v>283626.33</v>
      </c>
      <c r="D13" s="21">
        <f>+'Budget Summary '!B10</f>
        <v>303130.55</v>
      </c>
      <c r="E13" s="21">
        <v>137265.46</v>
      </c>
      <c r="F13" s="21">
        <f>+'Budget Summary '!C10</f>
        <v>305446.92</v>
      </c>
      <c r="G13" s="21"/>
      <c r="H13" s="21"/>
      <c r="I13" s="13"/>
    </row>
    <row r="14" spans="1:9" ht="15.5" x14ac:dyDescent="0.35">
      <c r="A14" s="13" t="s">
        <v>57</v>
      </c>
      <c r="B14" s="21">
        <v>179159</v>
      </c>
      <c r="C14" s="81">
        <v>169289.05</v>
      </c>
      <c r="D14" s="21">
        <f>+'Budget Summary '!B12</f>
        <v>176922</v>
      </c>
      <c r="E14" s="21">
        <v>77192.86</v>
      </c>
      <c r="F14" s="21">
        <f>+'Budget Summary '!C12</f>
        <v>170012</v>
      </c>
      <c r="G14" s="21"/>
      <c r="H14" s="21"/>
      <c r="I14" s="13"/>
    </row>
    <row r="15" spans="1:9" ht="15.5" x14ac:dyDescent="0.35">
      <c r="A15" s="13" t="s">
        <v>58</v>
      </c>
      <c r="B15" s="21">
        <v>14862.03</v>
      </c>
      <c r="C15" s="81">
        <v>14007.89</v>
      </c>
      <c r="D15" s="21">
        <f>+'Budget Summary '!B14</f>
        <v>14910.5</v>
      </c>
      <c r="E15" s="21">
        <v>3710.15</v>
      </c>
      <c r="F15" s="21">
        <f>+'Budget Summary '!C14</f>
        <v>15651.6</v>
      </c>
      <c r="G15" s="21"/>
      <c r="H15" s="21"/>
      <c r="I15" s="13"/>
    </row>
    <row r="16" spans="1:9" ht="15.5" x14ac:dyDescent="0.35">
      <c r="A16" s="13" t="s">
        <v>89</v>
      </c>
      <c r="B16" s="21">
        <v>1027</v>
      </c>
      <c r="C16" s="81">
        <v>968.85</v>
      </c>
      <c r="D16" s="21">
        <f>+'Budget Summary '!B11</f>
        <v>1050</v>
      </c>
      <c r="E16" s="21">
        <v>0</v>
      </c>
      <c r="F16" s="21">
        <f>+'Budget Summary '!C11</f>
        <v>1050</v>
      </c>
      <c r="G16" s="21"/>
      <c r="H16" s="21"/>
      <c r="I16" s="13"/>
    </row>
    <row r="17" spans="1:9" ht="15.5" x14ac:dyDescent="0.35">
      <c r="A17" s="13" t="s">
        <v>59</v>
      </c>
      <c r="B17" s="21">
        <v>141500</v>
      </c>
      <c r="C17" s="81">
        <v>116003.14</v>
      </c>
      <c r="D17" s="21">
        <f>+'Budget Summary '!B13</f>
        <v>125500</v>
      </c>
      <c r="E17" s="21">
        <v>71596.3</v>
      </c>
      <c r="F17" s="21">
        <f>+'Budget Summary '!C13</f>
        <v>133000</v>
      </c>
      <c r="G17" s="21"/>
      <c r="H17" s="21"/>
      <c r="I17" s="13"/>
    </row>
    <row r="18" spans="1:9" ht="15.5" x14ac:dyDescent="0.35">
      <c r="A18" s="14" t="s">
        <v>60</v>
      </c>
      <c r="B18" s="21"/>
      <c r="C18" s="81"/>
      <c r="D18" s="21"/>
      <c r="E18" s="21"/>
      <c r="F18" s="21"/>
      <c r="G18" s="21"/>
      <c r="H18" s="21"/>
      <c r="I18" s="13"/>
    </row>
    <row r="19" spans="1:9" ht="15.5" x14ac:dyDescent="0.35">
      <c r="A19" s="13" t="s">
        <v>61</v>
      </c>
      <c r="B19" s="21">
        <v>1002786.42</v>
      </c>
      <c r="C19" s="81">
        <v>891123.45</v>
      </c>
      <c r="D19" s="21">
        <f>+'Budget Summary '!B15</f>
        <v>1015170.16</v>
      </c>
      <c r="E19" s="21">
        <v>364659.97</v>
      </c>
      <c r="F19" s="21">
        <f>+'Budget Summary '!C15</f>
        <v>1036916.04</v>
      </c>
      <c r="G19" s="21"/>
      <c r="H19" s="21"/>
      <c r="I19" s="13"/>
    </row>
    <row r="20" spans="1:9" ht="15.5" x14ac:dyDescent="0.35">
      <c r="A20" s="13" t="s">
        <v>62</v>
      </c>
      <c r="B20" s="21">
        <v>262000</v>
      </c>
      <c r="C20" s="81">
        <v>261999.96</v>
      </c>
      <c r="D20" s="21">
        <f>+'Budget Summary '!B16</f>
        <v>262000</v>
      </c>
      <c r="E20" s="21">
        <v>130999.98</v>
      </c>
      <c r="F20" s="21">
        <f>+'Budget Summary '!C16</f>
        <v>262000</v>
      </c>
      <c r="G20" s="21"/>
      <c r="H20" s="21"/>
      <c r="I20" s="13"/>
    </row>
    <row r="21" spans="1:9" ht="15.5" x14ac:dyDescent="0.35">
      <c r="A21" s="13" t="s">
        <v>63</v>
      </c>
      <c r="B21" s="21">
        <v>19103.25</v>
      </c>
      <c r="C21" s="81">
        <v>9092.61</v>
      </c>
      <c r="D21" s="21">
        <f>+'Budget Summary '!B17</f>
        <v>19272.62</v>
      </c>
      <c r="E21" s="21">
        <v>6645.02</v>
      </c>
      <c r="F21" s="21">
        <f>+'Budget Summary '!C17</f>
        <v>19161.71</v>
      </c>
      <c r="G21" s="21"/>
      <c r="H21" s="21"/>
      <c r="I21" s="13"/>
    </row>
    <row r="22" spans="1:9" ht="15.5" x14ac:dyDescent="0.35">
      <c r="A22" s="14" t="s">
        <v>64</v>
      </c>
      <c r="B22" s="21"/>
      <c r="C22" s="81"/>
      <c r="D22" s="21"/>
      <c r="E22" s="21"/>
      <c r="F22" s="21"/>
      <c r="G22" s="21"/>
      <c r="H22" s="21"/>
      <c r="I22" s="13"/>
    </row>
    <row r="23" spans="1:9" ht="15.5" x14ac:dyDescent="0.35">
      <c r="A23" s="13" t="s">
        <v>65</v>
      </c>
      <c r="B23" s="21">
        <v>452075.39</v>
      </c>
      <c r="C23" s="81">
        <f>+'Budget Summary '!B18</f>
        <v>335790.67</v>
      </c>
      <c r="D23" s="21">
        <f>+'Budget Summary '!B18</f>
        <v>335790.67</v>
      </c>
      <c r="E23" s="21">
        <v>326235.71999999997</v>
      </c>
      <c r="F23" s="21">
        <f>+'Budget Summary '!C18</f>
        <v>332981.09000000003</v>
      </c>
      <c r="G23" s="21"/>
      <c r="H23" s="21"/>
      <c r="I23" s="13"/>
    </row>
    <row r="24" spans="1:9" ht="15.5" x14ac:dyDescent="0.35">
      <c r="A24" s="13" t="s">
        <v>66</v>
      </c>
      <c r="B24" s="21">
        <v>428761</v>
      </c>
      <c r="C24" s="81">
        <f>+'Budget Summary '!B57</f>
        <v>480187</v>
      </c>
      <c r="D24" s="21">
        <f>+'Budget Summary '!B57</f>
        <v>480187</v>
      </c>
      <c r="E24" s="21">
        <v>240093</v>
      </c>
      <c r="F24" s="21">
        <f>+'Budget Summary '!C57</f>
        <v>486699</v>
      </c>
      <c r="G24" s="21"/>
      <c r="H24" s="21"/>
      <c r="I24" s="13"/>
    </row>
    <row r="25" spans="1:9" ht="15.5" x14ac:dyDescent="0.35">
      <c r="A25" s="13" t="s">
        <v>67</v>
      </c>
      <c r="B25" s="39">
        <v>3965520.24</v>
      </c>
      <c r="C25" s="81">
        <v>4185626.28</v>
      </c>
      <c r="D25" s="21">
        <f>+'Budget Summary '!B58</f>
        <v>4242901</v>
      </c>
      <c r="E25" s="21">
        <v>2121450</v>
      </c>
      <c r="F25" s="21">
        <v>4316184</v>
      </c>
      <c r="G25" s="21"/>
      <c r="H25" s="21"/>
      <c r="I25" s="13"/>
    </row>
    <row r="26" spans="1:9" ht="15.5" x14ac:dyDescent="0.35">
      <c r="A26" s="14" t="s">
        <v>68</v>
      </c>
      <c r="B26" s="21"/>
      <c r="C26" s="81"/>
      <c r="D26" s="21"/>
      <c r="E26" s="21"/>
      <c r="F26" s="21"/>
      <c r="G26" s="21"/>
      <c r="H26" s="21"/>
      <c r="I26" s="13"/>
    </row>
    <row r="27" spans="1:9" ht="15.5" x14ac:dyDescent="0.35">
      <c r="A27" s="13" t="s">
        <v>69</v>
      </c>
      <c r="B27" s="21">
        <v>27164.720000000001</v>
      </c>
      <c r="C27" s="81">
        <v>21306.34</v>
      </c>
      <c r="D27" s="21">
        <f>+'Budget Summary '!B19</f>
        <v>25402.07</v>
      </c>
      <c r="E27" s="21">
        <v>10827.01</v>
      </c>
      <c r="F27" s="21">
        <f>+'Budget Summary '!C19</f>
        <v>25528.94</v>
      </c>
      <c r="G27" s="21"/>
      <c r="H27" s="21"/>
      <c r="I27" s="13"/>
    </row>
    <row r="28" spans="1:9" ht="15.5" x14ac:dyDescent="0.35">
      <c r="A28" s="13" t="s">
        <v>70</v>
      </c>
      <c r="B28" s="21">
        <v>25000</v>
      </c>
      <c r="C28" s="81">
        <f>+'Budget Summary '!B20</f>
        <v>25000</v>
      </c>
      <c r="D28" s="21">
        <f>+'Budget Summary '!B20</f>
        <v>25000</v>
      </c>
      <c r="E28" s="21">
        <v>25000</v>
      </c>
      <c r="F28" s="21">
        <f>+'Budget Summary '!C20</f>
        <v>25000</v>
      </c>
      <c r="G28" s="21"/>
      <c r="H28" s="21"/>
      <c r="I28" s="13"/>
    </row>
    <row r="29" spans="1:9" ht="15.5" x14ac:dyDescent="0.35">
      <c r="A29" s="13" t="s">
        <v>71</v>
      </c>
      <c r="B29" s="21">
        <v>290505</v>
      </c>
      <c r="C29" s="81">
        <v>301645.92</v>
      </c>
      <c r="D29" s="21">
        <f>+'Budget Summary '!B21</f>
        <v>308744</v>
      </c>
      <c r="E29" s="21">
        <v>154372</v>
      </c>
      <c r="F29" s="21">
        <f>+'Budget Summary '!C21</f>
        <v>316083</v>
      </c>
      <c r="G29" s="21"/>
      <c r="H29" s="21"/>
      <c r="I29" s="13"/>
    </row>
    <row r="30" spans="1:9" ht="15.5" x14ac:dyDescent="0.35">
      <c r="A30" s="13" t="s">
        <v>102</v>
      </c>
      <c r="B30" s="21">
        <v>146644.60999999999</v>
      </c>
      <c r="C30" s="81">
        <v>139798.07</v>
      </c>
      <c r="D30" s="21">
        <f>+'Budget Summary '!B22</f>
        <v>149617.78</v>
      </c>
      <c r="E30" s="21">
        <v>63037.73</v>
      </c>
      <c r="F30" s="21">
        <f>+'Budget Summary '!C22</f>
        <v>143964.67000000001</v>
      </c>
      <c r="G30" s="21"/>
      <c r="H30" s="21"/>
      <c r="I30" s="13"/>
    </row>
    <row r="31" spans="1:9" ht="15.5" x14ac:dyDescent="0.35">
      <c r="A31" s="13" t="s">
        <v>72</v>
      </c>
      <c r="B31" s="21">
        <f>21725+48500</f>
        <v>70225</v>
      </c>
      <c r="C31" s="81">
        <v>87738.74</v>
      </c>
      <c r="D31" s="21">
        <f>+'Budget Summary '!B23+'Budget Summary '!B24+'Budget Summary '!B25</f>
        <v>70725</v>
      </c>
      <c r="E31" s="21">
        <v>54619.41</v>
      </c>
      <c r="F31" s="21">
        <f>+'Budget Summary '!C23+'Budget Summary '!C24+'Budget Summary '!C25</f>
        <v>70725</v>
      </c>
      <c r="G31" s="21"/>
      <c r="H31" s="21"/>
      <c r="I31" s="13"/>
    </row>
    <row r="32" spans="1:9" ht="15.5" x14ac:dyDescent="0.35">
      <c r="A32" s="13" t="s">
        <v>73</v>
      </c>
      <c r="B32" s="21"/>
      <c r="C32" s="81"/>
      <c r="D32" s="21"/>
      <c r="E32" s="21"/>
      <c r="F32" s="21"/>
      <c r="G32" s="21"/>
      <c r="H32" s="21"/>
      <c r="I32" s="13"/>
    </row>
    <row r="33" spans="1:9" ht="15.5" x14ac:dyDescent="0.35">
      <c r="A33" s="14" t="s">
        <v>74</v>
      </c>
      <c r="B33" s="21"/>
      <c r="C33" s="81"/>
      <c r="D33" s="21"/>
      <c r="E33" s="21"/>
      <c r="F33" s="21"/>
      <c r="G33" s="21"/>
      <c r="H33" s="21"/>
      <c r="I33" s="13"/>
    </row>
    <row r="34" spans="1:9" ht="16" thickBot="1" x14ac:dyDescent="0.4">
      <c r="A34" s="24" t="s">
        <v>75</v>
      </c>
      <c r="B34" s="25">
        <v>542000</v>
      </c>
      <c r="C34" s="25">
        <f>+'Budget Summary '!B26</f>
        <v>667175</v>
      </c>
      <c r="D34" s="25">
        <f>+'Budget Summary '!B51</f>
        <v>667175</v>
      </c>
      <c r="E34" s="25">
        <v>0</v>
      </c>
      <c r="F34" s="25">
        <f>+'Budget Summary '!C51</f>
        <v>667175</v>
      </c>
      <c r="G34" s="26"/>
      <c r="H34" s="26"/>
      <c r="I34" s="24"/>
    </row>
    <row r="35" spans="1:9" ht="15.5" x14ac:dyDescent="0.35">
      <c r="A35" s="13" t="s">
        <v>97</v>
      </c>
      <c r="B35" s="21">
        <f>SUM(B8:B34)-(B24)-(B25)</f>
        <v>4967119.3800000008</v>
      </c>
      <c r="C35" s="21">
        <f>SUM(C8:C34)-C24-C25</f>
        <v>4841785.32</v>
      </c>
      <c r="D35" s="21">
        <f>SUM(D8:D34)-D24-D25</f>
        <v>5076650.7799999993</v>
      </c>
      <c r="E35" s="21">
        <f t="shared" ref="E35:F35" si="0">SUM(E8:E34)-E24-E25</f>
        <v>2193726.59</v>
      </c>
      <c r="F35" s="21">
        <f t="shared" si="0"/>
        <v>5123535.2199999988</v>
      </c>
      <c r="G35" s="21"/>
      <c r="H35" s="21"/>
      <c r="I35" s="13"/>
    </row>
    <row r="36" spans="1:9" ht="15.5" x14ac:dyDescent="0.35">
      <c r="A36" s="13"/>
      <c r="B36" s="23"/>
      <c r="C36" s="41"/>
      <c r="D36" s="41"/>
      <c r="E36" s="41"/>
      <c r="F36" s="41"/>
      <c r="G36" s="21"/>
      <c r="H36" s="21"/>
      <c r="I36" s="42"/>
    </row>
    <row r="37" spans="1:9" ht="15.5" x14ac:dyDescent="0.35">
      <c r="A37" s="27" t="s">
        <v>76</v>
      </c>
      <c r="B37" s="23">
        <f>SUM(B8:B36)-(B35)</f>
        <v>9361400.620000001</v>
      </c>
      <c r="C37" s="21">
        <f>+C24+C35+C25</f>
        <v>9507598.5999999996</v>
      </c>
      <c r="D37" s="21">
        <f>+D24+D35+D25</f>
        <v>9799738.7799999993</v>
      </c>
      <c r="E37" s="21">
        <f t="shared" ref="E37:F37" si="1">+E24+E35+E25</f>
        <v>4555269.59</v>
      </c>
      <c r="F37" s="21">
        <f t="shared" si="1"/>
        <v>9926418.2199999988</v>
      </c>
      <c r="G37" s="21"/>
      <c r="H37" s="21"/>
      <c r="I37" s="43"/>
    </row>
  </sheetData>
  <mergeCells count="3">
    <mergeCell ref="A1:I1"/>
    <mergeCell ref="A2:I2"/>
    <mergeCell ref="A3:I3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Summary </vt:lpstr>
      <vt:lpstr>Roll up Budget</vt:lpstr>
      <vt:lpstr>Summary Appropriations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Lajoie</dc:creator>
  <cp:lastModifiedBy>Dennis Lajoie</cp:lastModifiedBy>
  <cp:lastPrinted>2022-02-01T16:24:12Z</cp:lastPrinted>
  <dcterms:created xsi:type="dcterms:W3CDTF">2018-01-08T20:32:57Z</dcterms:created>
  <dcterms:modified xsi:type="dcterms:W3CDTF">2022-02-01T16:25:44Z</dcterms:modified>
</cp:coreProperties>
</file>